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45" windowWidth="9060" windowHeight="6090" tabRatio="750" firstSheet="1" activeTab="7"/>
  </bookViews>
  <sheets>
    <sheet name="Portada" sheetId="10" r:id="rId1"/>
    <sheet name="Plan de inversiones" sheetId="1" r:id="rId2"/>
    <sheet name="Inv. - Amortitz." sheetId="9" r:id="rId3"/>
    <sheet name="Ingresos" sheetId="3" r:id="rId4"/>
    <sheet name="Gastos" sheetId="5" r:id="rId5"/>
    <sheet name="Sueldos" sheetId="11" r:id="rId6"/>
    <sheet name="Tesorería" sheetId="8" r:id="rId7"/>
    <sheet name="Plan de financiación" sheetId="2" r:id="rId8"/>
    <sheet name="P&amp;G" sheetId="7" r:id="rId9"/>
  </sheets>
  <externalReferences>
    <externalReference r:id="rId10"/>
  </externalReferences>
  <definedNames>
    <definedName name="a1º">[1]S3!#REF!</definedName>
    <definedName name="CRS">#REF!</definedName>
    <definedName name="LISTECLIENTS">[1]Bilan!$Y$2:$Z$808</definedName>
    <definedName name="TOTO">#REF!</definedName>
  </definedNames>
  <calcPr calcId="145621"/>
</workbook>
</file>

<file path=xl/calcChain.xml><?xml version="1.0" encoding="utf-8"?>
<calcChain xmlns="http://schemas.openxmlformats.org/spreadsheetml/2006/main">
  <c r="N30" i="8" l="1"/>
  <c r="N51" i="8"/>
  <c r="N8" i="8"/>
  <c r="B11" i="8"/>
  <c r="N11" i="8" s="1"/>
  <c r="B13" i="11"/>
  <c r="C16" i="9"/>
  <c r="E16" i="9" s="1"/>
  <c r="E18" i="7"/>
  <c r="B5" i="11"/>
  <c r="B17" i="8" s="1"/>
  <c r="C5" i="11"/>
  <c r="C6" i="11" s="1"/>
  <c r="C18" i="8" s="1"/>
  <c r="D5" i="11"/>
  <c r="E5" i="11"/>
  <c r="E6" i="11" s="1"/>
  <c r="E18" i="8" s="1"/>
  <c r="F5" i="11"/>
  <c r="F17" i="8" s="1"/>
  <c r="G5" i="11"/>
  <c r="G6" i="11" s="1"/>
  <c r="G18" i="8" s="1"/>
  <c r="H5" i="11"/>
  <c r="H17" i="8" s="1"/>
  <c r="I5" i="11"/>
  <c r="I6" i="11" s="1"/>
  <c r="I18" i="8" s="1"/>
  <c r="J5" i="11"/>
  <c r="K10" i="8"/>
  <c r="N10" i="8" s="1"/>
  <c r="K5" i="11"/>
  <c r="L5" i="11"/>
  <c r="L17" i="8" s="1"/>
  <c r="M5" i="11"/>
  <c r="M17" i="8" s="1"/>
  <c r="B9" i="11"/>
  <c r="B10" i="11" s="1"/>
  <c r="B39" i="8" s="1"/>
  <c r="C9" i="11"/>
  <c r="D9" i="11"/>
  <c r="D38" i="8" s="1"/>
  <c r="E9" i="11"/>
  <c r="F9" i="11"/>
  <c r="F10" i="11" s="1"/>
  <c r="F39" i="8" s="1"/>
  <c r="G9" i="11"/>
  <c r="G38" i="8" s="1"/>
  <c r="H9" i="11"/>
  <c r="H10" i="11" s="1"/>
  <c r="H39" i="8" s="1"/>
  <c r="I9" i="11"/>
  <c r="J9" i="11"/>
  <c r="J10" i="11" s="1"/>
  <c r="J39" i="8" s="1"/>
  <c r="K32" i="8"/>
  <c r="N32" i="8" s="1"/>
  <c r="K9" i="11"/>
  <c r="K10" i="11" s="1"/>
  <c r="K39" i="8" s="1"/>
  <c r="L9" i="11"/>
  <c r="L38" i="8" s="1"/>
  <c r="M9" i="11"/>
  <c r="M38" i="8" s="1"/>
  <c r="M23" i="5"/>
  <c r="B22" i="5"/>
  <c r="C22" i="5"/>
  <c r="M25" i="5"/>
  <c r="M13" i="11"/>
  <c r="M14" i="11" s="1"/>
  <c r="M60" i="8" s="1"/>
  <c r="B7" i="5"/>
  <c r="B6" i="5"/>
  <c r="B9" i="5"/>
  <c r="C7" i="5"/>
  <c r="C6" i="5"/>
  <c r="C9" i="5"/>
  <c r="D7" i="5"/>
  <c r="D6" i="5"/>
  <c r="D9" i="5"/>
  <c r="E7" i="5"/>
  <c r="E6" i="5"/>
  <c r="E9" i="5"/>
  <c r="F7" i="5"/>
  <c r="F6" i="5"/>
  <c r="F9" i="5"/>
  <c r="G7" i="5"/>
  <c r="G6" i="5"/>
  <c r="G9" i="5"/>
  <c r="H7" i="5"/>
  <c r="H6" i="5"/>
  <c r="H9" i="5"/>
  <c r="I7" i="5"/>
  <c r="I6" i="5"/>
  <c r="I9" i="5"/>
  <c r="J7" i="5"/>
  <c r="J6" i="5"/>
  <c r="J9" i="5"/>
  <c r="K7" i="5"/>
  <c r="K6" i="5"/>
  <c r="K9" i="5"/>
  <c r="L7" i="5"/>
  <c r="L6" i="5"/>
  <c r="L9" i="5"/>
  <c r="M7" i="5"/>
  <c r="M6" i="5"/>
  <c r="M9" i="5"/>
  <c r="B15" i="5"/>
  <c r="B14" i="5"/>
  <c r="C14" i="5" s="1"/>
  <c r="B17" i="5"/>
  <c r="C15" i="5"/>
  <c r="C17" i="5"/>
  <c r="D15" i="5"/>
  <c r="D17" i="5"/>
  <c r="E15" i="5"/>
  <c r="E17" i="5"/>
  <c r="F15" i="5"/>
  <c r="F17" i="5"/>
  <c r="G15" i="5"/>
  <c r="G17" i="5"/>
  <c r="H15" i="5"/>
  <c r="H17" i="5"/>
  <c r="I15" i="5"/>
  <c r="I17" i="5"/>
  <c r="J15" i="5"/>
  <c r="J17" i="5"/>
  <c r="K15" i="5"/>
  <c r="K17" i="5"/>
  <c r="L15" i="5"/>
  <c r="L17" i="5"/>
  <c r="M15" i="5"/>
  <c r="M17" i="5"/>
  <c r="C5" i="9"/>
  <c r="C8" i="9"/>
  <c r="E8" i="9" s="1"/>
  <c r="C6" i="9"/>
  <c r="C9" i="9"/>
  <c r="F9" i="9" s="1"/>
  <c r="C12" i="9"/>
  <c r="C7" i="9"/>
  <c r="G7" i="9" s="1"/>
  <c r="C13" i="9"/>
  <c r="G13" i="9" s="1"/>
  <c r="B23" i="5"/>
  <c r="B25" i="5"/>
  <c r="C23" i="5"/>
  <c r="C25" i="5"/>
  <c r="C13" i="11"/>
  <c r="C59" i="8" s="1"/>
  <c r="D23" i="5"/>
  <c r="D25" i="5"/>
  <c r="D13" i="11"/>
  <c r="D59" i="8" s="1"/>
  <c r="E23" i="5"/>
  <c r="E25" i="5"/>
  <c r="E13" i="11"/>
  <c r="E59" i="8" s="1"/>
  <c r="F23" i="5"/>
  <c r="F25" i="5"/>
  <c r="F13" i="11"/>
  <c r="G23" i="5"/>
  <c r="G25" i="5"/>
  <c r="G13" i="11"/>
  <c r="G59" i="8" s="1"/>
  <c r="H23" i="5"/>
  <c r="H25" i="5"/>
  <c r="H13" i="11"/>
  <c r="H59" i="8" s="1"/>
  <c r="I23" i="5"/>
  <c r="I25" i="5"/>
  <c r="I13" i="11"/>
  <c r="I59" i="8" s="1"/>
  <c r="J23" i="5"/>
  <c r="J25" i="5"/>
  <c r="J13" i="11"/>
  <c r="K23" i="5"/>
  <c r="K25" i="5"/>
  <c r="K13" i="11"/>
  <c r="K59" i="8" s="1"/>
  <c r="K53" i="8"/>
  <c r="N53" i="8" s="1"/>
  <c r="L23" i="5"/>
  <c r="L25" i="5"/>
  <c r="L13" i="11"/>
  <c r="L14" i="11" s="1"/>
  <c r="L60" i="8" s="1"/>
  <c r="C6" i="3"/>
  <c r="C7" i="3" s="1"/>
  <c r="C8" i="3" s="1"/>
  <c r="B7" i="3"/>
  <c r="C14" i="1"/>
  <c r="B36" i="8" s="1"/>
  <c r="N36" i="8" s="1"/>
  <c r="D14" i="1"/>
  <c r="B57" i="8" s="1"/>
  <c r="N57" i="8" s="1"/>
  <c r="B15" i="9"/>
  <c r="B14" i="9"/>
  <c r="C10" i="9"/>
  <c r="C26" i="5"/>
  <c r="D26" i="5"/>
  <c r="E26" i="5"/>
  <c r="F26" i="5"/>
  <c r="G26" i="5"/>
  <c r="H26" i="5"/>
  <c r="I26" i="5"/>
  <c r="J26" i="5"/>
  <c r="K26" i="5"/>
  <c r="L26" i="5"/>
  <c r="M26" i="5"/>
  <c r="B26" i="5"/>
  <c r="C18" i="5"/>
  <c r="D18" i="5"/>
  <c r="E18" i="5"/>
  <c r="F18" i="5"/>
  <c r="G18" i="5"/>
  <c r="H18" i="5"/>
  <c r="I18" i="5"/>
  <c r="J18" i="5"/>
  <c r="K18" i="5"/>
  <c r="L18" i="5"/>
  <c r="M18" i="5"/>
  <c r="B18" i="5"/>
  <c r="C10" i="5"/>
  <c r="D10" i="5"/>
  <c r="E10" i="5"/>
  <c r="F10" i="5"/>
  <c r="G10" i="5"/>
  <c r="H10" i="5"/>
  <c r="I10" i="5"/>
  <c r="J10" i="5"/>
  <c r="K10" i="5"/>
  <c r="L10" i="5"/>
  <c r="M10" i="5"/>
  <c r="B10" i="5"/>
  <c r="C24" i="5"/>
  <c r="D24" i="5"/>
  <c r="E24" i="5"/>
  <c r="F24" i="5"/>
  <c r="G24" i="5"/>
  <c r="H24" i="5"/>
  <c r="I24" i="5"/>
  <c r="J24" i="5"/>
  <c r="K24" i="5"/>
  <c r="L24" i="5"/>
  <c r="M24" i="5"/>
  <c r="C16" i="5"/>
  <c r="D16" i="5"/>
  <c r="E16" i="5"/>
  <c r="F16" i="5"/>
  <c r="G16" i="5"/>
  <c r="H16" i="5"/>
  <c r="I16" i="5"/>
  <c r="J16" i="5"/>
  <c r="K16" i="5"/>
  <c r="L16" i="5"/>
  <c r="M16" i="5"/>
  <c r="B24" i="5"/>
  <c r="B16" i="5"/>
  <c r="C8" i="5"/>
  <c r="D8" i="5"/>
  <c r="E8" i="5"/>
  <c r="F8" i="5"/>
  <c r="G8" i="5"/>
  <c r="H8" i="5"/>
  <c r="I8" i="5"/>
  <c r="J8" i="5"/>
  <c r="K8" i="5"/>
  <c r="L8" i="5"/>
  <c r="M8" i="5"/>
  <c r="B8" i="5"/>
  <c r="B11" i="1"/>
  <c r="C15" i="9" s="1"/>
  <c r="C11" i="9"/>
  <c r="B10" i="1"/>
  <c r="B14" i="1" s="1"/>
  <c r="B15" i="8" s="1"/>
  <c r="N15" i="8" s="1"/>
  <c r="N15" i="5"/>
  <c r="N16" i="5"/>
  <c r="N6" i="5"/>
  <c r="D14" i="5" l="1"/>
  <c r="E14" i="5" s="1"/>
  <c r="F14" i="5" s="1"/>
  <c r="G14" i="5" s="1"/>
  <c r="H14" i="5" s="1"/>
  <c r="I14" i="5" s="1"/>
  <c r="J14" i="5" s="1"/>
  <c r="K14" i="5" s="1"/>
  <c r="L14" i="5" s="1"/>
  <c r="M14" i="5" s="1"/>
  <c r="M19" i="5" s="1"/>
  <c r="D6" i="3"/>
  <c r="E6" i="3" s="1"/>
  <c r="E7" i="3" s="1"/>
  <c r="E8" i="3" s="1"/>
  <c r="G9" i="9"/>
  <c r="N17" i="5"/>
  <c r="N9" i="5"/>
  <c r="B19" i="5"/>
  <c r="J11" i="5"/>
  <c r="J20" i="8" s="1"/>
  <c r="F11" i="5"/>
  <c r="F20" i="8" s="1"/>
  <c r="B11" i="5"/>
  <c r="B20" i="8" s="1"/>
  <c r="N8" i="5"/>
  <c r="N26" i="5"/>
  <c r="N10" i="5"/>
  <c r="N23" i="5"/>
  <c r="D10" i="11"/>
  <c r="D39" i="8" s="1"/>
  <c r="F6" i="11"/>
  <c r="F18" i="8" s="1"/>
  <c r="F38" i="8"/>
  <c r="J38" i="8"/>
  <c r="E17" i="8"/>
  <c r="N7" i="5"/>
  <c r="F8" i="9"/>
  <c r="G8" i="9"/>
  <c r="E14" i="11"/>
  <c r="E60" i="8" s="1"/>
  <c r="D14" i="11"/>
  <c r="D60" i="8" s="1"/>
  <c r="G16" i="9"/>
  <c r="K38" i="8"/>
  <c r="H38" i="8"/>
  <c r="M6" i="11"/>
  <c r="M18" i="8" s="1"/>
  <c r="C17" i="8"/>
  <c r="L59" i="8"/>
  <c r="G10" i="9"/>
  <c r="F16" i="9"/>
  <c r="M10" i="11"/>
  <c r="M39" i="8" s="1"/>
  <c r="L6" i="11"/>
  <c r="L18" i="8" s="1"/>
  <c r="I17" i="8"/>
  <c r="G17" i="8"/>
  <c r="B6" i="11"/>
  <c r="B18" i="8" s="1"/>
  <c r="M59" i="8"/>
  <c r="I14" i="11"/>
  <c r="I60" i="8" s="1"/>
  <c r="H14" i="11"/>
  <c r="H60" i="8" s="1"/>
  <c r="L10" i="11"/>
  <c r="L39" i="8" s="1"/>
  <c r="G10" i="11"/>
  <c r="G39" i="8" s="1"/>
  <c r="B38" i="8"/>
  <c r="C17" i="3"/>
  <c r="I9" i="3"/>
  <c r="C10" i="3"/>
  <c r="C7" i="8" s="1"/>
  <c r="B59" i="8"/>
  <c r="N13" i="11"/>
  <c r="E15" i="7" s="1"/>
  <c r="B14" i="11"/>
  <c r="I38" i="8"/>
  <c r="I10" i="11"/>
  <c r="I39" i="8" s="1"/>
  <c r="E11" i="9"/>
  <c r="F11" i="9"/>
  <c r="G11" i="9"/>
  <c r="E5" i="9"/>
  <c r="F5" i="9"/>
  <c r="G5" i="9"/>
  <c r="C14" i="9"/>
  <c r="C17" i="9" s="1"/>
  <c r="D7" i="3"/>
  <c r="D8" i="3" s="1"/>
  <c r="J59" i="8"/>
  <c r="J14" i="11"/>
  <c r="J60" i="8" s="1"/>
  <c r="K17" i="8"/>
  <c r="K6" i="11"/>
  <c r="K18" i="8" s="1"/>
  <c r="D17" i="8"/>
  <c r="N5" i="11"/>
  <c r="C15" i="7" s="1"/>
  <c r="D6" i="11"/>
  <c r="N18" i="5"/>
  <c r="B8" i="3"/>
  <c r="N24" i="5"/>
  <c r="B27" i="5"/>
  <c r="B62" i="8" s="1"/>
  <c r="F6" i="3"/>
  <c r="F59" i="8"/>
  <c r="F14" i="11"/>
  <c r="F60" i="8" s="1"/>
  <c r="F12" i="9"/>
  <c r="G12" i="9"/>
  <c r="F6" i="9"/>
  <c r="G6" i="9"/>
  <c r="B41" i="8"/>
  <c r="E38" i="8"/>
  <c r="E10" i="11"/>
  <c r="E39" i="8" s="1"/>
  <c r="J17" i="8"/>
  <c r="J6" i="11"/>
  <c r="J18" i="8" s="1"/>
  <c r="F19" i="5"/>
  <c r="E5" i="2"/>
  <c r="C38" i="8"/>
  <c r="N9" i="11"/>
  <c r="D15" i="7" s="1"/>
  <c r="N25" i="5"/>
  <c r="I19" i="5"/>
  <c r="M11" i="5"/>
  <c r="M20" i="8" s="1"/>
  <c r="I11" i="5"/>
  <c r="I20" i="8" s="1"/>
  <c r="E11" i="5"/>
  <c r="E20" i="8" s="1"/>
  <c r="K14" i="11"/>
  <c r="K60" i="8" s="1"/>
  <c r="G14" i="11"/>
  <c r="G60" i="8" s="1"/>
  <c r="C14" i="11"/>
  <c r="C60" i="8" s="1"/>
  <c r="L19" i="5"/>
  <c r="D19" i="5"/>
  <c r="L11" i="5"/>
  <c r="L20" i="8" s="1"/>
  <c r="H11" i="5"/>
  <c r="H20" i="8" s="1"/>
  <c r="D11" i="5"/>
  <c r="D20" i="8" s="1"/>
  <c r="C10" i="11"/>
  <c r="C39" i="8" s="1"/>
  <c r="H6" i="11"/>
  <c r="H18" i="8" s="1"/>
  <c r="F15" i="9"/>
  <c r="G15" i="9"/>
  <c r="D22" i="5"/>
  <c r="C27" i="5"/>
  <c r="C62" i="8" s="1"/>
  <c r="E15" i="9"/>
  <c r="G19" i="5"/>
  <c r="C19" i="5"/>
  <c r="K11" i="5"/>
  <c r="K20" i="8" s="1"/>
  <c r="G11" i="5"/>
  <c r="G20" i="8" s="1"/>
  <c r="C11" i="5"/>
  <c r="C20" i="8" s="1"/>
  <c r="K19" i="5" l="1"/>
  <c r="K41" i="8" s="1"/>
  <c r="H19" i="5"/>
  <c r="E19" i="5"/>
  <c r="E41" i="8" s="1"/>
  <c r="J19" i="5"/>
  <c r="N14" i="5"/>
  <c r="N20" i="8"/>
  <c r="N17" i="8"/>
  <c r="N38" i="8"/>
  <c r="N39" i="8"/>
  <c r="N59" i="8"/>
  <c r="C41" i="8"/>
  <c r="D41" i="8"/>
  <c r="I41" i="8"/>
  <c r="D18" i="8"/>
  <c r="N18" i="8" s="1"/>
  <c r="N6" i="11"/>
  <c r="C16" i="7" s="1"/>
  <c r="B60" i="8"/>
  <c r="N60" i="8" s="1"/>
  <c r="N14" i="11"/>
  <c r="E16" i="7" s="1"/>
  <c r="C9" i="8"/>
  <c r="C12" i="8" s="1"/>
  <c r="C16" i="8"/>
  <c r="D27" i="5"/>
  <c r="D62" i="8" s="1"/>
  <c r="E22" i="5"/>
  <c r="E14" i="9"/>
  <c r="F14" i="9"/>
  <c r="F17" i="9" s="1"/>
  <c r="G14" i="9"/>
  <c r="G17" i="9" s="1"/>
  <c r="L41" i="8"/>
  <c r="J41" i="8"/>
  <c r="G6" i="3"/>
  <c r="F7" i="3"/>
  <c r="H9" i="3"/>
  <c r="B17" i="3"/>
  <c r="B7" i="8"/>
  <c r="B10" i="3"/>
  <c r="G41" i="8"/>
  <c r="H41" i="8"/>
  <c r="M41" i="8"/>
  <c r="F41" i="8"/>
  <c r="E10" i="3"/>
  <c r="E7" i="8" s="1"/>
  <c r="K9" i="3"/>
  <c r="E17" i="3"/>
  <c r="D17" i="3"/>
  <c r="J9" i="3"/>
  <c r="D10" i="3"/>
  <c r="D7" i="8" s="1"/>
  <c r="N19" i="5"/>
  <c r="D14" i="7" s="1"/>
  <c r="N10" i="11"/>
  <c r="D16" i="7" s="1"/>
  <c r="N11" i="5"/>
  <c r="C14" i="7" s="1"/>
  <c r="D17" i="7" l="1"/>
  <c r="E17" i="7"/>
  <c r="N41" i="8"/>
  <c r="E16" i="8"/>
  <c r="E9" i="8"/>
  <c r="E12" i="8" s="1"/>
  <c r="F22" i="5"/>
  <c r="E27" i="5"/>
  <c r="E62" i="8" s="1"/>
  <c r="G7" i="3"/>
  <c r="G8" i="3" s="1"/>
  <c r="H6" i="3"/>
  <c r="D9" i="8"/>
  <c r="D12" i="8" s="1"/>
  <c r="D16" i="8"/>
  <c r="B16" i="8"/>
  <c r="B9" i="8"/>
  <c r="F8" i="3"/>
  <c r="C19" i="8"/>
  <c r="C21" i="8" s="1"/>
  <c r="C23" i="8" s="1"/>
  <c r="E17" i="9"/>
  <c r="C17" i="7" l="1"/>
  <c r="B12" i="8"/>
  <c r="I6" i="3"/>
  <c r="H7" i="3"/>
  <c r="F27" i="5"/>
  <c r="F62" i="8" s="1"/>
  <c r="G22" i="5"/>
  <c r="E19" i="8"/>
  <c r="E21" i="8" s="1"/>
  <c r="E23" i="8" s="1"/>
  <c r="F17" i="3"/>
  <c r="F10" i="3"/>
  <c r="L9" i="3"/>
  <c r="B19" i="8"/>
  <c r="B21" i="8" s="1"/>
  <c r="D19" i="8"/>
  <c r="D21" i="8" s="1"/>
  <c r="D23" i="8" s="1"/>
  <c r="G17" i="3"/>
  <c r="M9" i="3"/>
  <c r="G10" i="3"/>
  <c r="G7" i="8" s="1"/>
  <c r="B23" i="8" l="1"/>
  <c r="J6" i="3"/>
  <c r="I7" i="3"/>
  <c r="I8" i="3" s="1"/>
  <c r="H8" i="3"/>
  <c r="F7" i="8"/>
  <c r="G16" i="8"/>
  <c r="G9" i="8"/>
  <c r="G12" i="8" s="1"/>
  <c r="H22" i="5"/>
  <c r="G27" i="5"/>
  <c r="G62" i="8" s="1"/>
  <c r="N9" i="3"/>
  <c r="B24" i="8" l="1"/>
  <c r="C24" i="8" s="1"/>
  <c r="D24" i="8" s="1"/>
  <c r="E24" i="8" s="1"/>
  <c r="G19" i="8"/>
  <c r="G21" i="8" s="1"/>
  <c r="G23" i="8" s="1"/>
  <c r="F16" i="8"/>
  <c r="F9" i="8"/>
  <c r="K6" i="3"/>
  <c r="J7" i="3"/>
  <c r="J8" i="3" s="1"/>
  <c r="H27" i="5"/>
  <c r="H62" i="8" s="1"/>
  <c r="I22" i="5"/>
  <c r="B16" i="3"/>
  <c r="H17" i="3"/>
  <c r="H10" i="3"/>
  <c r="C16" i="3"/>
  <c r="C26" i="3" s="1"/>
  <c r="I10" i="3"/>
  <c r="I7" i="8" s="1"/>
  <c r="I17" i="3"/>
  <c r="F12" i="8" l="1"/>
  <c r="B26" i="3"/>
  <c r="J22" i="5"/>
  <c r="I27" i="5"/>
  <c r="I62" i="8" s="1"/>
  <c r="F19" i="8"/>
  <c r="I16" i="8"/>
  <c r="I9" i="8"/>
  <c r="I12" i="8" s="1"/>
  <c r="L6" i="3"/>
  <c r="K7" i="3"/>
  <c r="K8" i="3" s="1"/>
  <c r="H7" i="8"/>
  <c r="J10" i="3"/>
  <c r="J7" i="8" s="1"/>
  <c r="D16" i="3"/>
  <c r="D26" i="3" s="1"/>
  <c r="J17" i="3"/>
  <c r="F21" i="8" l="1"/>
  <c r="H9" i="8"/>
  <c r="H16" i="8"/>
  <c r="J27" i="5"/>
  <c r="J62" i="8" s="1"/>
  <c r="K22" i="5"/>
  <c r="I19" i="8"/>
  <c r="I21" i="8" s="1"/>
  <c r="I23" i="8" s="1"/>
  <c r="J16" i="8"/>
  <c r="J9" i="8"/>
  <c r="J12" i="8" s="1"/>
  <c r="L7" i="3"/>
  <c r="L8" i="3" s="1"/>
  <c r="M6" i="3"/>
  <c r="E16" i="3"/>
  <c r="E26" i="3" s="1"/>
  <c r="K17" i="3"/>
  <c r="K10" i="3"/>
  <c r="F23" i="8" l="1"/>
  <c r="H12" i="8"/>
  <c r="B13" i="3"/>
  <c r="M7" i="3"/>
  <c r="N6" i="3"/>
  <c r="J19" i="8"/>
  <c r="J21" i="8" s="1"/>
  <c r="J23" i="8" s="1"/>
  <c r="L22" i="5"/>
  <c r="K27" i="5"/>
  <c r="K62" i="8" s="1"/>
  <c r="H19" i="8"/>
  <c r="K7" i="8"/>
  <c r="L17" i="3"/>
  <c r="L10" i="3"/>
  <c r="L7" i="8" s="1"/>
  <c r="F16" i="3"/>
  <c r="H21" i="8" l="1"/>
  <c r="F24" i="8"/>
  <c r="G24" i="8" s="1"/>
  <c r="L16" i="8"/>
  <c r="L9" i="8"/>
  <c r="L12" i="8" s="1"/>
  <c r="C13" i="3"/>
  <c r="B14" i="3"/>
  <c r="F26" i="3"/>
  <c r="K16" i="8"/>
  <c r="K9" i="8"/>
  <c r="M22" i="5"/>
  <c r="L27" i="5"/>
  <c r="L62" i="8" s="1"/>
  <c r="M8" i="3"/>
  <c r="N7" i="3"/>
  <c r="K12" i="8" l="1"/>
  <c r="H23" i="8"/>
  <c r="M27" i="5"/>
  <c r="M62" i="8" s="1"/>
  <c r="N62" i="8" s="1"/>
  <c r="N22" i="5"/>
  <c r="N27" i="5" s="1"/>
  <c r="E14" i="7" s="1"/>
  <c r="C14" i="3"/>
  <c r="C15" i="3" s="1"/>
  <c r="D13" i="3"/>
  <c r="K19" i="8"/>
  <c r="B15" i="3"/>
  <c r="M10" i="3"/>
  <c r="G16" i="3"/>
  <c r="M17" i="3"/>
  <c r="N8" i="3"/>
  <c r="N17" i="3" s="1"/>
  <c r="L19" i="8"/>
  <c r="L21" i="8" s="1"/>
  <c r="L23" i="8" s="1"/>
  <c r="H24" i="8" l="1"/>
  <c r="I24" i="8" s="1"/>
  <c r="J24" i="8" s="1"/>
  <c r="K21" i="8"/>
  <c r="B29" i="8"/>
  <c r="B18" i="3"/>
  <c r="H16" i="3"/>
  <c r="H26" i="3" s="1"/>
  <c r="B25" i="3"/>
  <c r="C25" i="3"/>
  <c r="C18" i="3"/>
  <c r="C29" i="8" s="1"/>
  <c r="I16" i="3"/>
  <c r="I26" i="3" s="1"/>
  <c r="D14" i="3"/>
  <c r="D15" i="3" s="1"/>
  <c r="E13" i="3"/>
  <c r="M7" i="8"/>
  <c r="N7" i="8" s="1"/>
  <c r="N10" i="3"/>
  <c r="C5" i="7" s="1"/>
  <c r="G26" i="3"/>
  <c r="K23" i="8" l="1"/>
  <c r="D18" i="3"/>
  <c r="D29" i="8" s="1"/>
  <c r="J16" i="3"/>
  <c r="D25" i="3"/>
  <c r="B37" i="8"/>
  <c r="B31" i="8"/>
  <c r="F13" i="3"/>
  <c r="E14" i="3"/>
  <c r="M16" i="8"/>
  <c r="N16" i="8" s="1"/>
  <c r="M9" i="8"/>
  <c r="C31" i="8"/>
  <c r="C33" i="8" s="1"/>
  <c r="C37" i="8"/>
  <c r="C10" i="7"/>
  <c r="C9" i="7"/>
  <c r="K24" i="8" l="1"/>
  <c r="L24" i="8" s="1"/>
  <c r="M12" i="8"/>
  <c r="N12" i="8" s="1"/>
  <c r="N9" i="8"/>
  <c r="B33" i="8"/>
  <c r="C40" i="8"/>
  <c r="C42" i="8" s="1"/>
  <c r="C44" i="8" s="1"/>
  <c r="M19" i="8"/>
  <c r="G13" i="3"/>
  <c r="F14" i="3"/>
  <c r="F15" i="3" s="1"/>
  <c r="E15" i="3"/>
  <c r="B40" i="8"/>
  <c r="D37" i="8"/>
  <c r="D31" i="8"/>
  <c r="D33" i="8" s="1"/>
  <c r="J26" i="3"/>
  <c r="M21" i="8" l="1"/>
  <c r="N19" i="8"/>
  <c r="B42" i="8"/>
  <c r="C9" i="2"/>
  <c r="H13" i="3"/>
  <c r="G14" i="3"/>
  <c r="G15" i="3" s="1"/>
  <c r="F25" i="3"/>
  <c r="L16" i="3"/>
  <c r="L26" i="3" s="1"/>
  <c r="F18" i="3"/>
  <c r="F29" i="8" s="1"/>
  <c r="E25" i="3"/>
  <c r="E18" i="3"/>
  <c r="E29" i="8" s="1"/>
  <c r="K16" i="3"/>
  <c r="K26" i="3" s="1"/>
  <c r="D40" i="8"/>
  <c r="D42" i="8" s="1"/>
  <c r="D44" i="8" s="1"/>
  <c r="B44" i="8" l="1"/>
  <c r="M23" i="8"/>
  <c r="N21" i="8"/>
  <c r="F37" i="8"/>
  <c r="F31" i="8"/>
  <c r="F33" i="8" s="1"/>
  <c r="G25" i="3"/>
  <c r="M16" i="3"/>
  <c r="G18" i="3"/>
  <c r="G29" i="8" s="1"/>
  <c r="E37" i="8"/>
  <c r="E31" i="8"/>
  <c r="H14" i="3"/>
  <c r="H15" i="3" s="1"/>
  <c r="I13" i="3"/>
  <c r="E33" i="8" l="1"/>
  <c r="M24" i="8"/>
  <c r="B45" i="8" s="1"/>
  <c r="C45" i="8" s="1"/>
  <c r="D45" i="8" s="1"/>
  <c r="N23" i="8"/>
  <c r="G31" i="8"/>
  <c r="G33" i="8" s="1"/>
  <c r="G37" i="8"/>
  <c r="F40" i="8"/>
  <c r="F42" i="8" s="1"/>
  <c r="F44" i="8" s="1"/>
  <c r="B24" i="3"/>
  <c r="H18" i="3"/>
  <c r="H29" i="8" s="1"/>
  <c r="H25" i="3"/>
  <c r="M26" i="3"/>
  <c r="N26" i="3" s="1"/>
  <c r="N16" i="3"/>
  <c r="J13" i="3"/>
  <c r="I14" i="3"/>
  <c r="I15" i="3" s="1"/>
  <c r="E40" i="8"/>
  <c r="C18" i="7" l="1"/>
  <c r="C20" i="7" s="1"/>
  <c r="C21" i="7" s="1"/>
  <c r="C23" i="7" s="1"/>
  <c r="E42" i="8"/>
  <c r="G40" i="8"/>
  <c r="G42" i="8" s="1"/>
  <c r="G44" i="8" s="1"/>
  <c r="K13" i="3"/>
  <c r="J14" i="3"/>
  <c r="J15" i="3" s="1"/>
  <c r="H31" i="8"/>
  <c r="H33" i="8" s="1"/>
  <c r="H37" i="8"/>
  <c r="I25" i="3"/>
  <c r="I18" i="3"/>
  <c r="I29" i="8" s="1"/>
  <c r="C24" i="3"/>
  <c r="E44" i="8" l="1"/>
  <c r="H40" i="8"/>
  <c r="H42" i="8" s="1"/>
  <c r="H44" i="8" s="1"/>
  <c r="K14" i="3"/>
  <c r="K15" i="3" s="1"/>
  <c r="L13" i="3"/>
  <c r="J25" i="3"/>
  <c r="D24" i="3"/>
  <c r="J18" i="3"/>
  <c r="J29" i="8" s="1"/>
  <c r="I37" i="8"/>
  <c r="I31" i="8"/>
  <c r="I33" i="8" l="1"/>
  <c r="E45" i="8"/>
  <c r="F45" i="8" s="1"/>
  <c r="G45" i="8" s="1"/>
  <c r="H45" i="8" s="1"/>
  <c r="J37" i="8"/>
  <c r="J31" i="8"/>
  <c r="J33" i="8" s="1"/>
  <c r="K25" i="3"/>
  <c r="K18" i="3"/>
  <c r="K29" i="8" s="1"/>
  <c r="E24" i="3"/>
  <c r="I40" i="8"/>
  <c r="M13" i="3"/>
  <c r="L14" i="3"/>
  <c r="L15" i="3" s="1"/>
  <c r="I42" i="8" l="1"/>
  <c r="B21" i="3"/>
  <c r="M14" i="3"/>
  <c r="N13" i="3"/>
  <c r="K31" i="8"/>
  <c r="K37" i="8"/>
  <c r="L25" i="3"/>
  <c r="F24" i="3"/>
  <c r="L18" i="3"/>
  <c r="L29" i="8" s="1"/>
  <c r="J40" i="8"/>
  <c r="J42" i="8" s="1"/>
  <c r="J44" i="8" s="1"/>
  <c r="I44" i="8" l="1"/>
  <c r="K33" i="8"/>
  <c r="L37" i="8"/>
  <c r="L31" i="8"/>
  <c r="L33" i="8" s="1"/>
  <c r="C21" i="3"/>
  <c r="B22" i="3"/>
  <c r="K40" i="8"/>
  <c r="K42" i="8" s="1"/>
  <c r="M15" i="3"/>
  <c r="N14" i="3"/>
  <c r="K44" i="8" l="1"/>
  <c r="K45" i="8" s="1"/>
  <c r="I45" i="8"/>
  <c r="J45" i="8" s="1"/>
  <c r="C22" i="3"/>
  <c r="C23" i="3" s="1"/>
  <c r="D21" i="3"/>
  <c r="B23" i="3"/>
  <c r="M25" i="3"/>
  <c r="N25" i="3" s="1"/>
  <c r="M18" i="3"/>
  <c r="M29" i="8" s="1"/>
  <c r="N29" i="8" s="1"/>
  <c r="G24" i="3"/>
  <c r="N15" i="3"/>
  <c r="N18" i="3" s="1"/>
  <c r="D5" i="7" s="1"/>
  <c r="L40" i="8"/>
  <c r="L42" i="8" s="1"/>
  <c r="L44" i="8" s="1"/>
  <c r="M37" i="8" l="1"/>
  <c r="N37" i="8" s="1"/>
  <c r="M31" i="8"/>
  <c r="B50" i="8"/>
  <c r="H24" i="3"/>
  <c r="B27" i="3"/>
  <c r="I24" i="3"/>
  <c r="C27" i="3"/>
  <c r="C50" i="8" s="1"/>
  <c r="E21" i="3"/>
  <c r="D22" i="3"/>
  <c r="D10" i="7"/>
  <c r="D9" i="7"/>
  <c r="L45" i="8"/>
  <c r="M33" i="8" l="1"/>
  <c r="N33" i="8" s="1"/>
  <c r="N31" i="8"/>
  <c r="F21" i="3"/>
  <c r="E22" i="3"/>
  <c r="E23" i="3" s="1"/>
  <c r="B52" i="8"/>
  <c r="B58" i="8"/>
  <c r="D23" i="3"/>
  <c r="C52" i="8"/>
  <c r="C54" i="8" s="1"/>
  <c r="C58" i="8"/>
  <c r="M40" i="8"/>
  <c r="B54" i="8" l="1"/>
  <c r="M42" i="8"/>
  <c r="N40" i="8"/>
  <c r="D9" i="2"/>
  <c r="G21" i="3"/>
  <c r="F22" i="3"/>
  <c r="F23" i="3" s="1"/>
  <c r="C61" i="8"/>
  <c r="C64" i="8" s="1"/>
  <c r="C66" i="8" s="1"/>
  <c r="D27" i="3"/>
  <c r="J24" i="3"/>
  <c r="K24" i="3"/>
  <c r="E27" i="3"/>
  <c r="E50" i="8" s="1"/>
  <c r="B61" i="8"/>
  <c r="M44" i="8" l="1"/>
  <c r="N42" i="8"/>
  <c r="B64" i="8"/>
  <c r="G22" i="3"/>
  <c r="H21" i="3"/>
  <c r="F27" i="3"/>
  <c r="F50" i="8" s="1"/>
  <c r="L24" i="3"/>
  <c r="E52" i="8"/>
  <c r="E54" i="8" s="1"/>
  <c r="E58" i="8"/>
  <c r="D50" i="8"/>
  <c r="B66" i="8" l="1"/>
  <c r="M45" i="8"/>
  <c r="N44" i="8"/>
  <c r="D52" i="8"/>
  <c r="D58" i="8"/>
  <c r="G23" i="3"/>
  <c r="F52" i="8"/>
  <c r="F54" i="8" s="1"/>
  <c r="F58" i="8"/>
  <c r="E61" i="8"/>
  <c r="E64" i="8" s="1"/>
  <c r="E66" i="8" s="1"/>
  <c r="I21" i="3"/>
  <c r="H22" i="3"/>
  <c r="H23" i="3" s="1"/>
  <c r="H27" i="3" s="1"/>
  <c r="H50" i="8" s="1"/>
  <c r="B67" i="8" l="1"/>
  <c r="C67" i="8" s="1"/>
  <c r="D54" i="8"/>
  <c r="D18" i="7"/>
  <c r="D20" i="7" s="1"/>
  <c r="D21" i="7" s="1"/>
  <c r="D23" i="7" s="1"/>
  <c r="J21" i="3"/>
  <c r="I22" i="3"/>
  <c r="I23" i="3" s="1"/>
  <c r="I27" i="3" s="1"/>
  <c r="I50" i="8" s="1"/>
  <c r="M24" i="3"/>
  <c r="N24" i="3" s="1"/>
  <c r="G27" i="3"/>
  <c r="F61" i="8"/>
  <c r="F64" i="8" s="1"/>
  <c r="F66" i="8" s="1"/>
  <c r="H52" i="8"/>
  <c r="H54" i="8" s="1"/>
  <c r="H58" i="8"/>
  <c r="D61" i="8"/>
  <c r="D64" i="8" l="1"/>
  <c r="H61" i="8"/>
  <c r="H64" i="8" s="1"/>
  <c r="H66" i="8" s="1"/>
  <c r="I52" i="8"/>
  <c r="I54" i="8" s="1"/>
  <c r="I58" i="8"/>
  <c r="K21" i="3"/>
  <c r="J22" i="3"/>
  <c r="J23" i="3" s="1"/>
  <c r="G50" i="8"/>
  <c r="D66" i="8" l="1"/>
  <c r="G52" i="8"/>
  <c r="G58" i="8"/>
  <c r="I61" i="8"/>
  <c r="I64" i="8" s="1"/>
  <c r="I66" i="8" s="1"/>
  <c r="L21" i="3"/>
  <c r="K22" i="3"/>
  <c r="K23" i="3" s="1"/>
  <c r="K27" i="3" s="1"/>
  <c r="K50" i="8" s="1"/>
  <c r="J27" i="3"/>
  <c r="J50" i="8" s="1"/>
  <c r="D67" i="8" l="1"/>
  <c r="E67" i="8" s="1"/>
  <c r="F67" i="8" s="1"/>
  <c r="G54" i="8"/>
  <c r="M21" i="3"/>
  <c r="L22" i="3"/>
  <c r="L23" i="3" s="1"/>
  <c r="L27" i="3" s="1"/>
  <c r="L50" i="8" s="1"/>
  <c r="K52" i="8"/>
  <c r="K54" i="8" s="1"/>
  <c r="K58" i="8"/>
  <c r="G61" i="8"/>
  <c r="J52" i="8"/>
  <c r="J54" i="8" s="1"/>
  <c r="J58" i="8"/>
  <c r="G64" i="8" l="1"/>
  <c r="J61" i="8"/>
  <c r="J64" i="8" s="1"/>
  <c r="J66" i="8" s="1"/>
  <c r="K61" i="8"/>
  <c r="K64" i="8" s="1"/>
  <c r="K66" i="8" s="1"/>
  <c r="M22" i="3"/>
  <c r="N21" i="3"/>
  <c r="L58" i="8"/>
  <c r="L52" i="8"/>
  <c r="L54" i="8" s="1"/>
  <c r="G66" i="8" l="1"/>
  <c r="L61" i="8"/>
  <c r="L64" i="8" s="1"/>
  <c r="L66" i="8" s="1"/>
  <c r="M23" i="3"/>
  <c r="N22" i="3"/>
  <c r="G67" i="8" l="1"/>
  <c r="H67" i="8" s="1"/>
  <c r="I67" i="8" s="1"/>
  <c r="J67" i="8" s="1"/>
  <c r="K67" i="8" s="1"/>
  <c r="L67" i="8" s="1"/>
  <c r="M27" i="3"/>
  <c r="N23" i="3"/>
  <c r="M50" i="8" l="1"/>
  <c r="N50" i="8" s="1"/>
  <c r="N27" i="3"/>
  <c r="E5" i="7" s="1"/>
  <c r="M58" i="8" l="1"/>
  <c r="M52" i="8"/>
  <c r="N52" i="8" s="1"/>
  <c r="E10" i="7"/>
  <c r="E9" i="7"/>
  <c r="M54" i="8" l="1"/>
  <c r="N54" i="8" s="1"/>
  <c r="N58" i="8"/>
  <c r="E20" i="7"/>
  <c r="E21" i="7" s="1"/>
  <c r="M61" i="8"/>
  <c r="N61" i="8" l="1"/>
  <c r="E22" i="7"/>
  <c r="M63" i="8" s="1"/>
  <c r="N63" i="8" s="1"/>
  <c r="M64" i="8" l="1"/>
  <c r="N64" i="8" s="1"/>
  <c r="M66" i="8"/>
  <c r="E23" i="7"/>
  <c r="M67" i="8" l="1"/>
  <c r="N66" i="8"/>
  <c r="E6" i="2" l="1"/>
  <c r="E9" i="2" s="1"/>
</calcChain>
</file>

<file path=xl/sharedStrings.xml><?xml version="1.0" encoding="utf-8"?>
<sst xmlns="http://schemas.openxmlformats.org/spreadsheetml/2006/main" count="428" uniqueCount="180">
  <si>
    <t>Núm.</t>
  </si>
  <si>
    <t>Total</t>
  </si>
  <si>
    <t>Abril</t>
  </si>
  <si>
    <t>Octubre</t>
  </si>
  <si>
    <t>TOTAL</t>
  </si>
  <si>
    <t>Personal:</t>
  </si>
  <si>
    <t>IVA:</t>
  </si>
  <si>
    <t>---&gt; capital social</t>
  </si>
  <si>
    <t>Plan de Inversiones</t>
  </si>
  <si>
    <t>2º año</t>
  </si>
  <si>
    <t>3r año</t>
  </si>
  <si>
    <t>1r. año</t>
  </si>
  <si>
    <t>Edificios, locales y terrenos.</t>
  </si>
  <si>
    <t>Maquinaria y herramientas</t>
  </si>
  <si>
    <t>Equipos de proceso informático</t>
  </si>
  <si>
    <t>Mobiliario</t>
  </si>
  <si>
    <t>Aplicaciones informáticas</t>
  </si>
  <si>
    <t>Otras inversiones</t>
  </si>
  <si>
    <t>--&gt; un ordenador de 500 euros para cada empleado</t>
  </si>
  <si>
    <t>--&gt; la web la encargamos a una tercera empresa.</t>
  </si>
  <si>
    <t>Uniformes 1 persona año 2</t>
  </si>
  <si>
    <t>Uniformes 1 persona año 3</t>
  </si>
  <si>
    <t>Ordenador 3</t>
  </si>
  <si>
    <t>Gastos de constitución</t>
  </si>
  <si>
    <t>Coste inicial</t>
  </si>
  <si>
    <t>Años</t>
  </si>
  <si>
    <t>1er año</t>
  </si>
  <si>
    <t>3er año</t>
  </si>
  <si>
    <t>La mayor parte del material lo amortizaremos a 4 años, pero el Business Plan es sólo a 3 años vista, así que sólo incluimos los 3 primeros años.</t>
  </si>
  <si>
    <t>Plan de Inversiones y Amortizaciones</t>
  </si>
  <si>
    <t>Ingresos</t>
  </si>
  <si>
    <t>Plan Financiero para la empresa i-Moments</t>
  </si>
  <si>
    <t>Concepto</t>
  </si>
  <si>
    <t>(Este Plan Financiero está creado a modo de ejemplo y no refleja datos reales de la empresa.)</t>
  </si>
  <si>
    <t>--&gt; Ya disponemos de la maquinaria necesaria, sólo vamos a ponerla a trabajar a mayor rendimiento.</t>
  </si>
  <si>
    <t>Utillajes</t>
  </si>
  <si>
    <t>--&gt; Vamos a comprar unos uniformes para nuestro personal.</t>
  </si>
  <si>
    <t>--&gt; 2 posiciones de trabajo para el primer año.</t>
  </si>
  <si>
    <t>Marca y dominios</t>
  </si>
  <si>
    <t>Mobiliario año 1</t>
  </si>
  <si>
    <t>Mobiliario año 2</t>
  </si>
  <si>
    <t>Mobiliario año 3</t>
  </si>
  <si>
    <t>--&gt; La página web también la amortizamos a 4 años (aunque seguramente durará menos y nos generará gastos)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</si>
  <si>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</si>
  <si>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</si>
  <si>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</si>
  <si>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</si>
  <si>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</si>
  <si>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</si>
  <si>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</si>
  <si>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</si>
  <si>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Noviembre</t>
  </si>
  <si>
    <t>Diciembre</t>
  </si>
  <si>
    <t>AÑO 1</t>
  </si>
  <si>
    <t>AÑO 2</t>
  </si>
  <si>
    <t>AÑO 3</t>
  </si>
  <si>
    <t>Hipótesis año 1</t>
  </si>
  <si>
    <t>Crecimiento mensual en páginas vistas</t>
  </si>
  <si>
    <t>Hipótesis año 2</t>
  </si>
  <si>
    <t>Hipótesis año 3</t>
  </si>
  <si>
    <t>Ratio de conversión</t>
  </si>
  <si>
    <t>Visitas a la web</t>
  </si>
  <si>
    <t>Clientes</t>
  </si>
  <si>
    <t>Facturación</t>
  </si>
  <si>
    <t xml:space="preserve">El ticket medio es de </t>
  </si>
  <si>
    <t>--&gt; creemos que podremos desarrollar mejor a los clientes con la experiencia del año anterior.</t>
  </si>
  <si>
    <t>--&gt; con el tiempo se crece menos.</t>
  </si>
  <si>
    <t>Gastos de explotación</t>
  </si>
  <si>
    <t>Hipótesis generales</t>
  </si>
  <si>
    <t>Alquiler oficinas</t>
  </si>
  <si>
    <t>Suministros</t>
  </si>
  <si>
    <t>Comunicaciones</t>
  </si>
  <si>
    <t>Marketing Onlline</t>
  </si>
  <si>
    <t>Otros gastos</t>
  </si>
  <si>
    <t>--&gt; telefonía móvil, internet, teléfono, etc… Gastos mensuales</t>
  </si>
  <si>
    <t>Sueldos Netos</t>
  </si>
  <si>
    <t>Cargas sociales</t>
  </si>
  <si>
    <t>Marketing y Publicidad</t>
  </si>
  <si>
    <t>Otros</t>
  </si>
  <si>
    <t>Sueldos</t>
  </si>
  <si>
    <t xml:space="preserve">   - Servicio de Atención al cliente</t>
  </si>
  <si>
    <t xml:space="preserve">   - Producción y calidad</t>
  </si>
  <si>
    <t>Sueldos:</t>
  </si>
  <si>
    <t>Coeficiente Seguridad Social</t>
  </si>
  <si>
    <t>Cuenta de Pérdidas y Ganancias</t>
  </si>
  <si>
    <t xml:space="preserve">     Ingresos financieros</t>
  </si>
  <si>
    <t>Otros ingresos</t>
  </si>
  <si>
    <t xml:space="preserve">     Ingresos extraordinarios</t>
  </si>
  <si>
    <t>Total ingresos</t>
  </si>
  <si>
    <t xml:space="preserve">    Consumo mercancías</t>
  </si>
  <si>
    <t xml:space="preserve">    Variación de existencias de productos acabados</t>
  </si>
  <si>
    <t xml:space="preserve">    Compra de materias primas</t>
  </si>
  <si>
    <t xml:space="preserve">    Variación existencias materias primas</t>
  </si>
  <si>
    <t xml:space="preserve">    Otros gastos de explotación</t>
  </si>
  <si>
    <t xml:space="preserve">    Sueldos y salarios</t>
  </si>
  <si>
    <t xml:space="preserve">    Cargas sociales</t>
  </si>
  <si>
    <t xml:space="preserve">    Dotación amortizaciones</t>
  </si>
  <si>
    <t xml:space="preserve">    Gastos Financieros</t>
  </si>
  <si>
    <t xml:space="preserve">    Gastos extraordinarios</t>
  </si>
  <si>
    <t>Total Gastos</t>
  </si>
  <si>
    <t>Beneficio antes de impuestos</t>
  </si>
  <si>
    <t xml:space="preserve">    Impuesto de sociedades*</t>
  </si>
  <si>
    <t>Beneficio distribuible -BDIT-</t>
  </si>
  <si>
    <t>Impuesto de sociedades calculado al</t>
  </si>
  <si>
    <t>COBROS</t>
  </si>
  <si>
    <t>IVA Cobrado</t>
  </si>
  <si>
    <t>Subvenciones</t>
  </si>
  <si>
    <t>TOTAL COBROS (1)</t>
  </si>
  <si>
    <t>PAGOS</t>
  </si>
  <si>
    <t>Proveedores</t>
  </si>
  <si>
    <t>Personal (neto)</t>
  </si>
  <si>
    <t>Seguridad Social y otros tributos</t>
  </si>
  <si>
    <t>IVA Pagado</t>
  </si>
  <si>
    <t>Otros gastos de explotación</t>
  </si>
  <si>
    <t>TOTAL PAGOS (2)</t>
  </si>
  <si>
    <t>FONDOS NECESARIOS</t>
  </si>
  <si>
    <t>Plan de Tresoreria</t>
  </si>
  <si>
    <t>Hipótesis</t>
  </si>
  <si>
    <t>Pagamos los sueldos al contado</t>
  </si>
  <si>
    <t>Pagamos los alquileres al contado</t>
  </si>
  <si>
    <t>Los clientes pagan por adelantado</t>
  </si>
  <si>
    <t>--&gt;</t>
  </si>
  <si>
    <t>El IVA es sobre el total facturado.</t>
  </si>
  <si>
    <t xml:space="preserve">     Facturación</t>
  </si>
  <si>
    <t>Ratio de conversión (visitas que descargan el software)</t>
  </si>
  <si>
    <t>Compras realizadas durante el año por un mismo cliente</t>
  </si>
  <si>
    <t>Número de Clientes</t>
  </si>
  <si>
    <t>Facturación primera compra</t>
  </si>
  <si>
    <t>Facturación segunda compra</t>
  </si>
  <si>
    <t>Facturación TOTAL</t>
  </si>
  <si>
    <t>--&gt; hosting del sitio web y suministros diversos</t>
  </si>
  <si>
    <t>--&gt; cualquier imprevisto</t>
  </si>
  <si>
    <t>de la facturación</t>
  </si>
  <si>
    <t>El precio medio de un ticket de venta es de 35€ por pedido. Los márgenes de beneficio son del 30%.</t>
  </si>
  <si>
    <t>Recursos propios</t>
  </si>
  <si>
    <t>Créditos y préstamos</t>
  </si>
  <si>
    <t>---&gt; Posible Plan PIMESTIC</t>
  </si>
  <si>
    <t>Partimos con 2500 visitas que conseguimos gracias a invertir 1000 euros en Adwords de Google el primer mes.</t>
  </si>
  <si>
    <t>Facturación tercera compra</t>
  </si>
  <si>
    <t>--&gt; a lo largo del año, 1 cliente realiza al menos 2 pedidos (álbumes, tazas, calendarios, etc.), y sigue realizando otros pedidos al menos 2 años más.</t>
  </si>
  <si>
    <t>Facturación cuarta compra</t>
  </si>
  <si>
    <t>Observamos que al final del tercer año disfrutaremos de excedentes de tesorería.</t>
  </si>
  <si>
    <t>Observamos que en el mes 17 empezaremos a generar saldo positivo.</t>
  </si>
  <si>
    <t>Sobre los gastos y los proveedores</t>
  </si>
  <si>
    <t>i-Moments es una empresa especializada en impresión digital. Sus productos pueden adquirirse a través de tiendas de fotografía, pero ahora desean poder comercializarlos también a través de su página web www.i-moments.com, desde donde se puede descargar gratuitamente el software que permite crear álbumes digitales, tazas decoradas, fundas para teléfonos móviles personalizadas, etc. Para ello se crea una nueva sociedad.</t>
  </si>
  <si>
    <t>Quizás deberíamos tener en cuenta la estacionalidad (a finales de agosto y por Navidad tenedremos más pedidos). Para simplificar este excel, esto no se ha tenido en cuenta.</t>
  </si>
  <si>
    <t>--&gt; Como vamos a alquilar la oficina, no será una inversión sino que será un gasto.</t>
  </si>
  <si>
    <t xml:space="preserve"> de coste</t>
  </si>
  <si>
    <t>Coste financiación calculado al</t>
  </si>
  <si>
    <t>--&gt; Son gastos amortizables</t>
  </si>
  <si>
    <t>--&gt; podríamos desglosarlo en una pestaña más y detallar cada partida.</t>
  </si>
  <si>
    <t>El primer año contrataremos sólo 1 persona, el segundo año contrataremos una más y el tercer año otra</t>
  </si>
  <si>
    <t>Uniformes 1 persona año 1</t>
  </si>
  <si>
    <t>Ordenador 2</t>
  </si>
  <si>
    <t>Ordenador 1</t>
  </si>
  <si>
    <t>Senior</t>
  </si>
  <si>
    <t>Junior</t>
  </si>
  <si>
    <t>Sénior</t>
  </si>
  <si>
    <t>Inversiones primer año</t>
  </si>
  <si>
    <t>Inversiones segundo año</t>
  </si>
  <si>
    <t>Inversiones tercer año</t>
  </si>
  <si>
    <t>Diferencia cobros y pagos</t>
  </si>
  <si>
    <t>TOTAL COBROS (2)</t>
  </si>
  <si>
    <t>TOTAL PAGOS (1)</t>
  </si>
  <si>
    <t>TOTAL COBROS (3)</t>
  </si>
  <si>
    <t>TOTAL PAGOS (3)</t>
  </si>
  <si>
    <t xml:space="preserve">     Otros ingresos</t>
  </si>
  <si>
    <t>Cuenta</t>
  </si>
  <si>
    <t>Fuentes de financiación</t>
  </si>
  <si>
    <t>Activo</t>
  </si>
  <si>
    <t>Pulsa F2 en las fórmulas de la hoja excel para ver a qué datos hacen referencia.</t>
  </si>
  <si>
    <t>Capital Social</t>
  </si>
  <si>
    <t>---&gt; póliza de crédito de 20.000 euros</t>
  </si>
  <si>
    <t>Observamos que necesitaremos unos 20.000 euros para cubrir el peor momento de nuestra tesorería.</t>
  </si>
  <si>
    <t>de intereses</t>
  </si>
  <si>
    <t>--&gt; el 3r año podríamos llegar a tener ingresos financieros gracias a los exedentes de tesorería.</t>
  </si>
  <si>
    <t>--&gt; intereses de la póliza de descubierto que hemos solicitado para cubrir las necesidades de tesorería</t>
  </si>
  <si>
    <t>--&gt; los resultados negativos de los años anteriores pueden restarse de los positivos, a efectos del impuesto de sociedades.</t>
  </si>
  <si>
    <t>Impuesto de sociedades</t>
  </si>
  <si>
    <t>de margen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</si>
</sst>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164" formatCode="_-* #,##0.00\ &quot;pta&quot;_-;\-* #,##0.00\ &quot;pta&quot;_-;_-* &quot;-&quot;??\ &quot;pta&quot;_-;_-@_-"/>
    <numFmt numFmtId="165" formatCode="_-* #,##0.00\ _p_t_a_-;\-* #,##0.00\ _p_t_a_-;_-* &quot;-&quot;??\ _p_t_a_-;_-@_-"/>
    <numFmt numFmtId="166" formatCode="_-* #,##0.00\ [$€-C0A]_-;\-* #,##0.00\ [$€-C0A]_-;_-* &quot;-&quot;??\ [$€-C0A]_-;_-@_-"/>
    <numFmt numFmtId="167" formatCode="_-* #,##0\ [$€-C0A]_-;\-* #,##0\ [$€-C0A]_-;_-* &quot;-&quot;??\ [$€-C0A]_-;_-@_-"/>
    <numFmt numFmtId="168" formatCode="_-* #,##0\ _p_t_a_-;\-* #,##0\ _p_t_a_-;_-* &quot;-&quot;??\ _p_t_a_-;_-@_-"/>
    <numFmt numFmtId="169" formatCode="#,##0_ ;\-#,##0\ 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name val="Symbol"/>
      <family val="1"/>
      <charset val="2"/>
    </font>
    <font>
      <b/>
      <sz val="14"/>
      <color indexed="8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sz val="11"/>
      <name val="Cambria"/>
      <family val="1"/>
      <scheme val="major"/>
    </font>
    <font>
      <sz val="10"/>
      <name val="Cambria"/>
      <family val="1"/>
      <scheme val="maj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6" fillId="2" borderId="2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justify"/>
    </xf>
    <xf numFmtId="0" fontId="3" fillId="0" borderId="0" xfId="0" applyFont="1" applyFill="1"/>
    <xf numFmtId="0" fontId="0" fillId="3" borderId="0" xfId="0" applyFill="1"/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vertical="top" wrapText="1"/>
    </xf>
    <xf numFmtId="0" fontId="0" fillId="3" borderId="0" xfId="0" applyFill="1" applyBorder="1"/>
    <xf numFmtId="0" fontId="4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2" fillId="0" borderId="0" xfId="3"/>
    <xf numFmtId="0" fontId="7" fillId="5" borderId="11" xfId="3" applyFont="1" applyFill="1" applyBorder="1" applyAlignment="1">
      <alignment horizontal="justify" wrapText="1"/>
    </xf>
    <xf numFmtId="0" fontId="8" fillId="5" borderId="12" xfId="3" applyFont="1" applyFill="1" applyBorder="1" applyAlignment="1">
      <alignment horizontal="center" wrapText="1"/>
    </xf>
    <xf numFmtId="0" fontId="4" fillId="2" borderId="13" xfId="3" applyFont="1" applyFill="1" applyBorder="1" applyAlignment="1">
      <alignment vertical="top" wrapText="1"/>
    </xf>
    <xf numFmtId="0" fontId="2" fillId="2" borderId="3" xfId="3" applyFont="1" applyFill="1" applyBorder="1" applyAlignment="1">
      <alignment horizontal="right" vertical="top" wrapText="1"/>
    </xf>
    <xf numFmtId="0" fontId="4" fillId="2" borderId="3" xfId="3" applyFont="1" applyFill="1" applyBorder="1" applyAlignment="1">
      <alignment vertical="top" wrapText="1"/>
    </xf>
    <xf numFmtId="0" fontId="6" fillId="2" borderId="3" xfId="3" applyFont="1" applyFill="1" applyBorder="1" applyAlignment="1">
      <alignment vertical="top" wrapText="1"/>
    </xf>
    <xf numFmtId="0" fontId="2" fillId="0" borderId="0" xfId="0" quotePrefix="1" applyFont="1"/>
    <xf numFmtId="9" fontId="0" fillId="0" borderId="0" xfId="0" applyNumberFormat="1"/>
    <xf numFmtId="0" fontId="8" fillId="5" borderId="14" xfId="3" applyFont="1" applyFill="1" applyBorder="1" applyAlignment="1">
      <alignment vertical="center" wrapText="1"/>
    </xf>
    <xf numFmtId="168" fontId="6" fillId="0" borderId="2" xfId="1" applyNumberFormat="1" applyFont="1" applyFill="1" applyBorder="1" applyAlignment="1">
      <alignment horizontal="center" vertical="top" wrapText="1"/>
    </xf>
    <xf numFmtId="0" fontId="7" fillId="6" borderId="11" xfId="3" applyFont="1" applyFill="1" applyBorder="1" applyAlignment="1">
      <alignment horizontal="justify" wrapText="1"/>
    </xf>
    <xf numFmtId="0" fontId="7" fillId="5" borderId="11" xfId="3" applyFont="1" applyFill="1" applyBorder="1" applyAlignment="1">
      <alignment horizontal="justify" wrapText="1"/>
    </xf>
    <xf numFmtId="9" fontId="2" fillId="0" borderId="0" xfId="3" applyNumberFormat="1"/>
    <xf numFmtId="166" fontId="4" fillId="2" borderId="2" xfId="3" applyNumberFormat="1" applyFont="1" applyFill="1" applyBorder="1" applyAlignment="1">
      <alignment horizontal="center" vertical="top" wrapText="1"/>
    </xf>
    <xf numFmtId="166" fontId="2" fillId="0" borderId="0" xfId="3" applyNumberFormat="1"/>
    <xf numFmtId="0" fontId="4" fillId="7" borderId="3" xfId="3" applyFont="1" applyFill="1" applyBorder="1" applyAlignment="1">
      <alignment vertical="top" wrapText="1"/>
    </xf>
    <xf numFmtId="0" fontId="4" fillId="6" borderId="3" xfId="3" applyFont="1" applyFill="1" applyBorder="1" applyAlignment="1">
      <alignment vertical="top" wrapText="1"/>
    </xf>
    <xf numFmtId="0" fontId="2" fillId="0" borderId="0" xfId="3" applyFill="1"/>
    <xf numFmtId="0" fontId="2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4" fillId="2" borderId="15" xfId="3" applyFont="1" applyFill="1" applyBorder="1" applyAlignment="1">
      <alignment vertical="top" wrapText="1"/>
    </xf>
    <xf numFmtId="0" fontId="0" fillId="3" borderId="16" xfId="0" applyFill="1" applyBorder="1"/>
    <xf numFmtId="9" fontId="2" fillId="0" borderId="0" xfId="3" applyNumberFormat="1" applyAlignment="1">
      <alignment horizontal="left"/>
    </xf>
    <xf numFmtId="0" fontId="4" fillId="4" borderId="20" xfId="0" applyFont="1" applyFill="1" applyBorder="1" applyAlignment="1">
      <alignment vertical="top" wrapText="1"/>
    </xf>
    <xf numFmtId="0" fontId="1" fillId="0" borderId="0" xfId="0" quotePrefix="1" applyFont="1"/>
    <xf numFmtId="0" fontId="0" fillId="8" borderId="0" xfId="0" applyFill="1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quotePrefix="1" applyFont="1" applyAlignment="1"/>
    <xf numFmtId="9" fontId="0" fillId="0" borderId="21" xfId="0" applyNumberForma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wrapText="1"/>
    </xf>
    <xf numFmtId="10" fontId="0" fillId="0" borderId="21" xfId="5" applyNumberFormat="1" applyFont="1" applyBorder="1" applyAlignment="1">
      <alignment horizontal="center" vertical="center"/>
    </xf>
    <xf numFmtId="166" fontId="0" fillId="0" borderId="21" xfId="2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9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1" fillId="2" borderId="11" xfId="3" applyFont="1" applyFill="1" applyBorder="1" applyAlignment="1">
      <alignment horizontal="justify" wrapText="1"/>
    </xf>
    <xf numFmtId="0" fontId="1" fillId="2" borderId="11" xfId="3" quotePrefix="1" applyFont="1" applyFill="1" applyBorder="1" applyAlignment="1">
      <alignment horizontal="justify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vertical="top" wrapText="1"/>
    </xf>
    <xf numFmtId="0" fontId="1" fillId="0" borderId="0" xfId="3" applyFont="1" applyAlignment="1">
      <alignment horizontal="right"/>
    </xf>
    <xf numFmtId="0" fontId="1" fillId="0" borderId="0" xfId="3" applyFont="1"/>
    <xf numFmtId="0" fontId="1" fillId="0" borderId="0" xfId="3" quotePrefix="1" applyFont="1"/>
    <xf numFmtId="0" fontId="2" fillId="4" borderId="0" xfId="3" applyFont="1" applyFill="1" applyAlignment="1">
      <alignment horizontal="right" vertical="top" wrapText="1"/>
    </xf>
    <xf numFmtId="0" fontId="2" fillId="4" borderId="0" xfId="3" applyFill="1"/>
    <xf numFmtId="0" fontId="1" fillId="0" borderId="0" xfId="3" applyFont="1" applyFill="1"/>
    <xf numFmtId="0" fontId="4" fillId="4" borderId="23" xfId="0" applyFont="1" applyFill="1" applyBorder="1" applyAlignment="1">
      <alignment horizontal="center" vertical="top" wrapText="1"/>
    </xf>
    <xf numFmtId="0" fontId="4" fillId="10" borderId="15" xfId="0" applyFont="1" applyFill="1" applyBorder="1" applyAlignment="1">
      <alignment vertical="top" wrapText="1"/>
    </xf>
    <xf numFmtId="0" fontId="4" fillId="10" borderId="24" xfId="0" applyFont="1" applyFill="1" applyBorder="1" applyAlignment="1">
      <alignment horizontal="center" vertical="top" wrapText="1"/>
    </xf>
    <xf numFmtId="0" fontId="4" fillId="6" borderId="22" xfId="0" applyFont="1" applyFill="1" applyBorder="1" applyAlignment="1">
      <alignment vertical="top" wrapText="1"/>
    </xf>
    <xf numFmtId="166" fontId="7" fillId="6" borderId="25" xfId="0" applyNumberFormat="1" applyFont="1" applyFill="1" applyBorder="1" applyAlignment="1">
      <alignment horizontal="right" vertical="top" wrapText="1"/>
    </xf>
    <xf numFmtId="166" fontId="7" fillId="6" borderId="26" xfId="0" applyNumberFormat="1" applyFont="1" applyFill="1" applyBorder="1" applyAlignment="1">
      <alignment horizontal="right" vertical="top" wrapText="1"/>
    </xf>
    <xf numFmtId="166" fontId="7" fillId="6" borderId="27" xfId="0" applyNumberFormat="1" applyFont="1" applyFill="1" applyBorder="1" applyAlignment="1">
      <alignment horizontal="right" vertical="top" wrapText="1"/>
    </xf>
    <xf numFmtId="0" fontId="0" fillId="6" borderId="0" xfId="0" applyFill="1"/>
    <xf numFmtId="166" fontId="7" fillId="6" borderId="27" xfId="0" applyNumberFormat="1" applyFont="1" applyFill="1" applyBorder="1"/>
    <xf numFmtId="0" fontId="4" fillId="10" borderId="9" xfId="0" applyFont="1" applyFill="1" applyBorder="1" applyAlignment="1">
      <alignment vertical="top" wrapText="1"/>
    </xf>
    <xf numFmtId="0" fontId="7" fillId="10" borderId="0" xfId="0" applyFont="1" applyFill="1"/>
    <xf numFmtId="0" fontId="7" fillId="10" borderId="11" xfId="3" applyFont="1" applyFill="1" applyBorder="1" applyAlignment="1">
      <alignment horizontal="justify" wrapText="1"/>
    </xf>
    <xf numFmtId="0" fontId="4" fillId="2" borderId="8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6" fillId="0" borderId="6" xfId="0" applyFont="1" applyFill="1" applyBorder="1" applyAlignment="1">
      <alignment horizontal="left" wrapText="1"/>
    </xf>
    <xf numFmtId="168" fontId="0" fillId="0" borderId="29" xfId="1" applyNumberFormat="1" applyFont="1" applyBorder="1" applyAlignment="1">
      <alignment horizontal="center"/>
    </xf>
    <xf numFmtId="0" fontId="6" fillId="2" borderId="30" xfId="0" applyFont="1" applyFill="1" applyBorder="1" applyAlignment="1">
      <alignment vertical="top" wrapText="1"/>
    </xf>
    <xf numFmtId="41" fontId="2" fillId="0" borderId="2" xfId="1" applyNumberFormat="1" applyFont="1" applyFill="1" applyBorder="1" applyAlignment="1">
      <alignment horizontal="right" vertical="top" wrapText="1" indent="1"/>
    </xf>
    <xf numFmtId="41" fontId="2" fillId="0" borderId="18" xfId="1" applyNumberFormat="1" applyFont="1" applyFill="1" applyBorder="1" applyAlignment="1">
      <alignment horizontal="right" vertical="top" wrapText="1" indent="1"/>
    </xf>
    <xf numFmtId="41" fontId="7" fillId="4" borderId="31" xfId="1" applyNumberFormat="1" applyFont="1" applyFill="1" applyBorder="1" applyAlignment="1">
      <alignment horizontal="right" vertical="top" wrapText="1" indent="1"/>
    </xf>
    <xf numFmtId="41" fontId="7" fillId="10" borderId="13" xfId="0" applyNumberFormat="1" applyFont="1" applyFill="1" applyBorder="1" applyAlignment="1">
      <alignment horizontal="right" indent="1"/>
    </xf>
    <xf numFmtId="0" fontId="7" fillId="0" borderId="0" xfId="0" applyFont="1" applyFill="1"/>
    <xf numFmtId="0" fontId="0" fillId="0" borderId="0" xfId="0" applyAlignment="1">
      <alignment horizontal="left" indent="1"/>
    </xf>
    <xf numFmtId="0" fontId="1" fillId="0" borderId="0" xfId="0" quotePrefix="1" applyFont="1" applyAlignment="1">
      <alignment horizontal="left" indent="1"/>
    </xf>
    <xf numFmtId="0" fontId="0" fillId="0" borderId="0" xfId="0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right" vertical="top" wrapText="1" indent="1"/>
    </xf>
    <xf numFmtId="0" fontId="4" fillId="10" borderId="32" xfId="0" applyFont="1" applyFill="1" applyBorder="1" applyAlignment="1">
      <alignment horizontal="center" vertical="top" wrapText="1"/>
    </xf>
    <xf numFmtId="41" fontId="2" fillId="0" borderId="31" xfId="1" applyNumberFormat="1" applyFont="1" applyFill="1" applyBorder="1" applyAlignment="1">
      <alignment horizontal="right" vertical="top" wrapText="1" indent="1"/>
    </xf>
    <xf numFmtId="41" fontId="2" fillId="0" borderId="29" xfId="1" applyNumberFormat="1" applyFont="1" applyFill="1" applyBorder="1" applyAlignment="1">
      <alignment horizontal="right" vertical="top" wrapText="1" indent="1"/>
    </xf>
    <xf numFmtId="3" fontId="2" fillId="0" borderId="2" xfId="3" applyNumberFormat="1" applyFont="1" applyFill="1" applyBorder="1" applyAlignment="1">
      <alignment horizontal="right" vertical="top" wrapText="1" indent="1"/>
    </xf>
    <xf numFmtId="3" fontId="7" fillId="7" borderId="2" xfId="3" applyNumberFormat="1" applyFont="1" applyFill="1" applyBorder="1" applyAlignment="1">
      <alignment horizontal="right" vertical="top" wrapText="1" indent="1"/>
    </xf>
    <xf numFmtId="3" fontId="7" fillId="6" borderId="2" xfId="3" applyNumberFormat="1" applyFont="1" applyFill="1" applyBorder="1" applyAlignment="1">
      <alignment horizontal="right" vertical="top" wrapText="1" indent="1"/>
    </xf>
    <xf numFmtId="3" fontId="7" fillId="0" borderId="2" xfId="3" applyNumberFormat="1" applyFont="1" applyFill="1" applyBorder="1" applyAlignment="1">
      <alignment horizontal="right" vertical="top" wrapText="1" indent="1"/>
    </xf>
    <xf numFmtId="3" fontId="7" fillId="0" borderId="33" xfId="3" applyNumberFormat="1" applyFont="1" applyFill="1" applyBorder="1" applyAlignment="1">
      <alignment horizontal="right" vertical="top" wrapText="1" indent="1"/>
    </xf>
    <xf numFmtId="3" fontId="2" fillId="0" borderId="0" xfId="3" applyNumberFormat="1" applyAlignment="1">
      <alignment horizontal="right" indent="1"/>
    </xf>
    <xf numFmtId="3" fontId="4" fillId="2" borderId="2" xfId="3" applyNumberFormat="1" applyFont="1" applyFill="1" applyBorder="1" applyAlignment="1">
      <alignment horizontal="right" vertical="top" wrapText="1" indent="1"/>
    </xf>
    <xf numFmtId="169" fontId="2" fillId="11" borderId="34" xfId="1" applyNumberFormat="1" applyFont="1" applyFill="1" applyBorder="1" applyAlignment="1">
      <alignment horizontal="right" wrapText="1" indent="1"/>
    </xf>
    <xf numFmtId="169" fontId="7" fillId="10" borderId="34" xfId="1" applyNumberFormat="1" applyFont="1" applyFill="1" applyBorder="1" applyAlignment="1">
      <alignment horizontal="right" wrapText="1" indent="1"/>
    </xf>
    <xf numFmtId="169" fontId="2" fillId="12" borderId="34" xfId="1" applyNumberFormat="1" applyFont="1" applyFill="1" applyBorder="1" applyAlignment="1">
      <alignment horizontal="right" wrapText="1" indent="1"/>
    </xf>
    <xf numFmtId="169" fontId="7" fillId="6" borderId="34" xfId="1" applyNumberFormat="1" applyFont="1" applyFill="1" applyBorder="1" applyAlignment="1">
      <alignment horizontal="right" wrapText="1" indent="1"/>
    </xf>
    <xf numFmtId="169" fontId="2" fillId="5" borderId="34" xfId="1" applyNumberFormat="1" applyFont="1" applyFill="1" applyBorder="1" applyAlignment="1">
      <alignment horizontal="right" wrapText="1" indent="1"/>
    </xf>
    <xf numFmtId="169" fontId="2" fillId="2" borderId="34" xfId="1" applyNumberFormat="1" applyFont="1" applyFill="1" applyBorder="1" applyAlignment="1">
      <alignment horizontal="right" wrapText="1" indent="1"/>
    </xf>
    <xf numFmtId="169" fontId="12" fillId="4" borderId="34" xfId="1" applyNumberFormat="1" applyFont="1" applyFill="1" applyBorder="1" applyAlignment="1">
      <alignment horizontal="right" wrapText="1" indent="1"/>
    </xf>
    <xf numFmtId="169" fontId="7" fillId="4" borderId="34" xfId="1" applyNumberFormat="1" applyFont="1" applyFill="1" applyBorder="1" applyAlignment="1">
      <alignment horizontal="right" wrapText="1" indent="1"/>
    </xf>
    <xf numFmtId="9" fontId="2" fillId="0" borderId="0" xfId="3" applyNumberFormat="1" applyFont="1" applyFill="1"/>
    <xf numFmtId="0" fontId="1" fillId="0" borderId="0" xfId="0" quotePrefix="1" applyFont="1" applyBorder="1" applyAlignment="1">
      <alignment horizontal="left" indent="1"/>
    </xf>
    <xf numFmtId="41" fontId="2" fillId="0" borderId="13" xfId="1" applyNumberFormat="1" applyFont="1" applyFill="1" applyBorder="1" applyAlignment="1">
      <alignment horizontal="right" vertical="top" wrapText="1" indent="1"/>
    </xf>
    <xf numFmtId="0" fontId="4" fillId="2" borderId="20" xfId="0" applyFont="1" applyFill="1" applyBorder="1" applyAlignment="1">
      <alignment vertical="top" wrapText="1"/>
    </xf>
    <xf numFmtId="0" fontId="4" fillId="2" borderId="42" xfId="0" applyFont="1" applyFill="1" applyBorder="1" applyAlignment="1">
      <alignment horizontal="center" vertical="top" wrapText="1"/>
    </xf>
    <xf numFmtId="41" fontId="2" fillId="0" borderId="43" xfId="1" applyNumberFormat="1" applyFont="1" applyFill="1" applyBorder="1" applyAlignment="1">
      <alignment horizontal="right" vertical="top" wrapText="1" indent="1"/>
    </xf>
    <xf numFmtId="0" fontId="4" fillId="2" borderId="22" xfId="0" applyFont="1" applyFill="1" applyBorder="1" applyAlignment="1">
      <alignment vertical="top" wrapText="1"/>
    </xf>
    <xf numFmtId="41" fontId="7" fillId="4" borderId="25" xfId="1" applyNumberFormat="1" applyFont="1" applyFill="1" applyBorder="1" applyAlignment="1">
      <alignment horizontal="right" vertical="top" wrapText="1" indent="1"/>
    </xf>
    <xf numFmtId="41" fontId="7" fillId="4" borderId="44" xfId="1" applyNumberFormat="1" applyFont="1" applyFill="1" applyBorder="1" applyAlignment="1">
      <alignment horizontal="right" vertical="top" wrapText="1" indent="1"/>
    </xf>
    <xf numFmtId="0" fontId="7" fillId="0" borderId="5" xfId="0" applyFont="1" applyBorder="1"/>
    <xf numFmtId="0" fontId="0" fillId="0" borderId="21" xfId="0" applyBorder="1"/>
    <xf numFmtId="0" fontId="1" fillId="0" borderId="5" xfId="0" quotePrefix="1" applyFont="1" applyBorder="1"/>
    <xf numFmtId="0" fontId="0" fillId="0" borderId="21" xfId="0" applyBorder="1" applyAlignment="1">
      <alignment horizontal="center"/>
    </xf>
    <xf numFmtId="0" fontId="0" fillId="0" borderId="5" xfId="0" applyBorder="1"/>
    <xf numFmtId="0" fontId="6" fillId="0" borderId="6" xfId="0" applyFont="1" applyFill="1" applyBorder="1" applyAlignment="1">
      <alignment horizontal="center" vertical="top" wrapText="1"/>
    </xf>
    <xf numFmtId="9" fontId="0" fillId="0" borderId="29" xfId="0" applyNumberFormat="1" applyBorder="1"/>
    <xf numFmtId="0" fontId="1" fillId="0" borderId="5" xfId="0" applyFont="1" applyBorder="1"/>
    <xf numFmtId="166" fontId="0" fillId="0" borderId="21" xfId="0" applyNumberFormat="1" applyBorder="1" applyAlignment="1">
      <alignment horizontal="center"/>
    </xf>
    <xf numFmtId="0" fontId="1" fillId="0" borderId="6" xfId="0" applyFont="1" applyBorder="1"/>
    <xf numFmtId="166" fontId="0" fillId="0" borderId="29" xfId="0" applyNumberFormat="1" applyBorder="1" applyAlignment="1">
      <alignment horizontal="center"/>
    </xf>
    <xf numFmtId="0" fontId="6" fillId="13" borderId="3" xfId="3" applyFont="1" applyFill="1" applyBorder="1" applyAlignment="1">
      <alignment vertical="top" wrapText="1"/>
    </xf>
    <xf numFmtId="3" fontId="2" fillId="0" borderId="13" xfId="3" applyNumberFormat="1" applyFont="1" applyFill="1" applyBorder="1" applyAlignment="1">
      <alignment horizontal="right" vertical="top" wrapText="1" indent="1"/>
    </xf>
    <xf numFmtId="0" fontId="7" fillId="4" borderId="16" xfId="3" applyFont="1" applyFill="1" applyBorder="1"/>
    <xf numFmtId="0" fontId="2" fillId="4" borderId="4" xfId="3" applyFill="1" applyBorder="1"/>
    <xf numFmtId="0" fontId="2" fillId="4" borderId="35" xfId="3" applyFill="1" applyBorder="1"/>
    <xf numFmtId="0" fontId="1" fillId="0" borderId="5" xfId="3" applyFont="1" applyBorder="1"/>
    <xf numFmtId="0" fontId="2" fillId="0" borderId="0" xfId="3" applyBorder="1"/>
    <xf numFmtId="0" fontId="2" fillId="0" borderId="21" xfId="3" applyBorder="1"/>
    <xf numFmtId="0" fontId="1" fillId="0" borderId="6" xfId="3" applyFont="1" applyBorder="1"/>
    <xf numFmtId="0" fontId="2" fillId="0" borderId="7" xfId="3" applyBorder="1"/>
    <xf numFmtId="0" fontId="2" fillId="0" borderId="29" xfId="3" applyBorder="1"/>
    <xf numFmtId="41" fontId="2" fillId="0" borderId="2" xfId="1" applyNumberFormat="1" applyFont="1" applyFill="1" applyBorder="1" applyAlignment="1">
      <alignment horizontal="center" vertical="top" wrapText="1"/>
    </xf>
    <xf numFmtId="41" fontId="7" fillId="4" borderId="31" xfId="1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2" borderId="46" xfId="0" applyFont="1" applyFill="1" applyBorder="1" applyAlignment="1">
      <alignment vertical="top" wrapText="1"/>
    </xf>
    <xf numFmtId="0" fontId="4" fillId="2" borderId="46" xfId="0" applyFont="1" applyFill="1" applyBorder="1" applyAlignment="1">
      <alignment horizontal="center" vertical="top" wrapText="1"/>
    </xf>
    <xf numFmtId="0" fontId="4" fillId="2" borderId="47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41" fontId="2" fillId="0" borderId="18" xfId="1" applyNumberFormat="1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vertical="top" wrapText="1"/>
    </xf>
    <xf numFmtId="41" fontId="7" fillId="4" borderId="29" xfId="1" applyNumberFormat="1" applyFont="1" applyFill="1" applyBorder="1" applyAlignment="1">
      <alignment horizontal="center" vertical="top" wrapText="1"/>
    </xf>
    <xf numFmtId="166" fontId="11" fillId="3" borderId="0" xfId="0" applyNumberFormat="1" applyFont="1" applyFill="1" applyBorder="1" applyAlignment="1">
      <alignment horizontal="center" vertical="center" wrapText="1"/>
    </xf>
    <xf numFmtId="3" fontId="2" fillId="0" borderId="36" xfId="3" applyNumberFormat="1" applyFont="1" applyFill="1" applyBorder="1" applyAlignment="1">
      <alignment horizontal="right" vertical="top" wrapText="1" indent="1"/>
    </xf>
    <xf numFmtId="0" fontId="0" fillId="9" borderId="16" xfId="0" applyFill="1" applyBorder="1"/>
    <xf numFmtId="0" fontId="0" fillId="9" borderId="4" xfId="0" applyFill="1" applyBorder="1"/>
    <xf numFmtId="0" fontId="0" fillId="9" borderId="35" xfId="0" applyFill="1" applyBorder="1"/>
    <xf numFmtId="0" fontId="0" fillId="9" borderId="5" xfId="0" applyFill="1" applyBorder="1"/>
    <xf numFmtId="0" fontId="0" fillId="9" borderId="0" xfId="0" applyFill="1" applyBorder="1"/>
    <xf numFmtId="0" fontId="0" fillId="9" borderId="21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29" xfId="0" applyFill="1" applyBorder="1"/>
    <xf numFmtId="0" fontId="15" fillId="9" borderId="0" xfId="0" applyFont="1" applyFill="1" applyBorder="1"/>
    <xf numFmtId="41" fontId="7" fillId="0" borderId="31" xfId="1" applyNumberFormat="1" applyFont="1" applyFill="1" applyBorder="1" applyAlignment="1">
      <alignment horizontal="right" vertical="top" wrapText="1" indent="1"/>
    </xf>
    <xf numFmtId="168" fontId="4" fillId="0" borderId="31" xfId="1" applyNumberFormat="1" applyFont="1" applyFill="1" applyBorder="1" applyAlignment="1">
      <alignment horizontal="center" vertical="top" wrapText="1"/>
    </xf>
    <xf numFmtId="41" fontId="7" fillId="4" borderId="29" xfId="1" applyNumberFormat="1" applyFont="1" applyFill="1" applyBorder="1" applyAlignment="1">
      <alignment horizontal="right" vertical="top" wrapText="1" indent="1"/>
    </xf>
    <xf numFmtId="2" fontId="0" fillId="0" borderId="0" xfId="0" applyNumberFormat="1"/>
    <xf numFmtId="0" fontId="0" fillId="16" borderId="16" xfId="0" applyFill="1" applyBorder="1"/>
    <xf numFmtId="0" fontId="0" fillId="16" borderId="4" xfId="0" applyFill="1" applyBorder="1"/>
    <xf numFmtId="0" fontId="0" fillId="16" borderId="35" xfId="0" applyFill="1" applyBorder="1"/>
    <xf numFmtId="0" fontId="0" fillId="16" borderId="5" xfId="0" applyFill="1" applyBorder="1"/>
    <xf numFmtId="0" fontId="0" fillId="16" borderId="0" xfId="0" applyFill="1" applyBorder="1"/>
    <xf numFmtId="0" fontId="0" fillId="16" borderId="21" xfId="0" applyFill="1" applyBorder="1"/>
    <xf numFmtId="0" fontId="0" fillId="16" borderId="6" xfId="0" applyFill="1" applyBorder="1"/>
    <xf numFmtId="0" fontId="0" fillId="16" borderId="7" xfId="0" applyFill="1" applyBorder="1"/>
    <xf numFmtId="0" fontId="0" fillId="16" borderId="29" xfId="0" applyFill="1" applyBorder="1"/>
    <xf numFmtId="9" fontId="0" fillId="0" borderId="0" xfId="0" applyNumberFormat="1" applyAlignment="1">
      <alignment horizontal="center"/>
    </xf>
    <xf numFmtId="166" fontId="4" fillId="4" borderId="0" xfId="3" applyNumberFormat="1" applyFont="1" applyFill="1" applyBorder="1" applyAlignment="1">
      <alignment horizontal="center" vertical="top" wrapText="1"/>
    </xf>
    <xf numFmtId="3" fontId="7" fillId="0" borderId="0" xfId="3" applyNumberFormat="1" applyFont="1" applyFill="1" applyBorder="1" applyAlignment="1">
      <alignment horizontal="right" vertical="top" wrapText="1" indent="1"/>
    </xf>
    <xf numFmtId="3" fontId="2" fillId="0" borderId="49" xfId="3" applyNumberFormat="1" applyFont="1" applyFill="1" applyBorder="1" applyAlignment="1">
      <alignment horizontal="right" vertical="top" wrapText="1" indent="1"/>
    </xf>
    <xf numFmtId="3" fontId="7" fillId="7" borderId="49" xfId="3" applyNumberFormat="1" applyFont="1" applyFill="1" applyBorder="1" applyAlignment="1">
      <alignment horizontal="right" vertical="top" wrapText="1" indent="1"/>
    </xf>
    <xf numFmtId="3" fontId="7" fillId="6" borderId="49" xfId="3" applyNumberFormat="1" applyFont="1" applyFill="1" applyBorder="1" applyAlignment="1">
      <alignment horizontal="right" vertical="top" wrapText="1" indent="1"/>
    </xf>
    <xf numFmtId="3" fontId="7" fillId="0" borderId="49" xfId="3" applyNumberFormat="1" applyFont="1" applyFill="1" applyBorder="1" applyAlignment="1">
      <alignment horizontal="right" vertical="top" wrapText="1" indent="1"/>
    </xf>
    <xf numFmtId="166" fontId="4" fillId="2" borderId="49" xfId="3" applyNumberFormat="1" applyFont="1" applyFill="1" applyBorder="1" applyAlignment="1">
      <alignment horizontal="center" vertical="top" wrapText="1"/>
    </xf>
    <xf numFmtId="3" fontId="7" fillId="17" borderId="13" xfId="3" applyNumberFormat="1" applyFont="1" applyFill="1" applyBorder="1" applyAlignment="1">
      <alignment horizontal="right" vertical="top" wrapText="1" indent="1"/>
    </xf>
    <xf numFmtId="3" fontId="7" fillId="0" borderId="13" xfId="3" applyNumberFormat="1" applyFont="1" applyFill="1" applyBorder="1" applyAlignment="1">
      <alignment horizontal="right" vertical="top" wrapText="1" indent="1"/>
    </xf>
    <xf numFmtId="166" fontId="4" fillId="2" borderId="13" xfId="3" applyNumberFormat="1" applyFont="1" applyFill="1" applyBorder="1" applyAlignment="1">
      <alignment horizontal="center" vertical="top" wrapText="1"/>
    </xf>
    <xf numFmtId="0" fontId="2" fillId="18" borderId="0" xfId="3" applyFont="1" applyFill="1" applyAlignment="1">
      <alignment horizontal="right" vertical="top" wrapText="1"/>
    </xf>
    <xf numFmtId="0" fontId="2" fillId="18" borderId="0" xfId="3" applyFill="1"/>
    <xf numFmtId="167" fontId="7" fillId="17" borderId="13" xfId="3" applyNumberFormat="1" applyFont="1" applyFill="1" applyBorder="1" applyAlignment="1">
      <alignment horizontal="center" vertical="top" wrapText="1"/>
    </xf>
    <xf numFmtId="3" fontId="7" fillId="18" borderId="0" xfId="3" applyNumberFormat="1" applyFont="1" applyFill="1" applyBorder="1" applyAlignment="1">
      <alignment horizontal="right" vertical="top" wrapText="1" indent="1"/>
    </xf>
    <xf numFmtId="3" fontId="7" fillId="0" borderId="37" xfId="3" applyNumberFormat="1" applyFont="1" applyFill="1" applyBorder="1" applyAlignment="1">
      <alignment horizontal="right" vertical="top" wrapText="1" indent="1"/>
    </xf>
    <xf numFmtId="166" fontId="7" fillId="0" borderId="0" xfId="3" applyNumberFormat="1" applyFont="1"/>
    <xf numFmtId="3" fontId="7" fillId="0" borderId="48" xfId="3" applyNumberFormat="1" applyFont="1" applyFill="1" applyBorder="1" applyAlignment="1">
      <alignment horizontal="right" vertical="top" wrapText="1" indent="1"/>
    </xf>
    <xf numFmtId="3" fontId="7" fillId="14" borderId="32" xfId="3" applyNumberFormat="1" applyFont="1" applyFill="1" applyBorder="1" applyAlignment="1">
      <alignment horizontal="right" vertical="top" wrapText="1" indent="1"/>
    </xf>
    <xf numFmtId="3" fontId="7" fillId="7" borderId="13" xfId="3" applyNumberFormat="1" applyFont="1" applyFill="1" applyBorder="1" applyAlignment="1">
      <alignment horizontal="right" vertical="top" wrapText="1" indent="1"/>
    </xf>
    <xf numFmtId="3" fontId="7" fillId="6" borderId="13" xfId="3" applyNumberFormat="1" applyFont="1" applyFill="1" applyBorder="1" applyAlignment="1">
      <alignment horizontal="right" vertical="top" wrapText="1" indent="1"/>
    </xf>
    <xf numFmtId="0" fontId="13" fillId="9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 wrapText="1"/>
    </xf>
    <xf numFmtId="0" fontId="15" fillId="9" borderId="0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1" fillId="3" borderId="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9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1" fillId="0" borderId="5" xfId="0" quotePrefix="1" applyFont="1" applyBorder="1" applyAlignment="1">
      <alignment horizontal="center" wrapText="1"/>
    </xf>
    <xf numFmtId="0" fontId="1" fillId="0" borderId="0" xfId="0" quotePrefix="1" applyFont="1" applyAlignment="1">
      <alignment horizontal="center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center" vertical="top" wrapText="1"/>
    </xf>
    <xf numFmtId="166" fontId="11" fillId="3" borderId="0" xfId="0" applyNumberFormat="1" applyFont="1" applyFill="1" applyBorder="1" applyAlignment="1">
      <alignment horizontal="center" vertical="center" wrapText="1"/>
    </xf>
    <xf numFmtId="167" fontId="2" fillId="0" borderId="36" xfId="3" applyNumberFormat="1" applyFont="1" applyFill="1" applyBorder="1" applyAlignment="1">
      <alignment horizontal="center" vertical="top" wrapText="1"/>
    </xf>
    <xf numFmtId="167" fontId="2" fillId="0" borderId="37" xfId="3" applyNumberFormat="1" applyFont="1" applyFill="1" applyBorder="1" applyAlignment="1">
      <alignment horizontal="center" vertical="top" wrapText="1"/>
    </xf>
    <xf numFmtId="3" fontId="2" fillId="0" borderId="36" xfId="3" applyNumberFormat="1" applyFont="1" applyFill="1" applyBorder="1" applyAlignment="1">
      <alignment horizontal="right" vertical="top" wrapText="1" indent="1"/>
    </xf>
    <xf numFmtId="3" fontId="2" fillId="0" borderId="37" xfId="3" applyNumberFormat="1" applyFont="1" applyFill="1" applyBorder="1" applyAlignment="1">
      <alignment horizontal="right" vertical="top" wrapText="1" indent="1"/>
    </xf>
    <xf numFmtId="3" fontId="4" fillId="18" borderId="45" xfId="3" applyNumberFormat="1" applyFont="1" applyFill="1" applyBorder="1" applyAlignment="1">
      <alignment horizontal="center" vertical="top" wrapText="1"/>
    </xf>
    <xf numFmtId="3" fontId="4" fillId="18" borderId="40" xfId="3" applyNumberFormat="1" applyFont="1" applyFill="1" applyBorder="1" applyAlignment="1">
      <alignment horizontal="center" vertical="top" wrapText="1"/>
    </xf>
    <xf numFmtId="3" fontId="4" fillId="18" borderId="41" xfId="3" applyNumberFormat="1" applyFont="1" applyFill="1" applyBorder="1" applyAlignment="1">
      <alignment horizontal="center" vertical="top" wrapText="1"/>
    </xf>
    <xf numFmtId="166" fontId="4" fillId="4" borderId="1" xfId="3" applyNumberFormat="1" applyFont="1" applyFill="1" applyBorder="1" applyAlignment="1">
      <alignment horizontal="center" vertical="top" wrapText="1"/>
    </xf>
    <xf numFmtId="3" fontId="2" fillId="0" borderId="38" xfId="3" applyNumberFormat="1" applyFont="1" applyFill="1" applyBorder="1" applyAlignment="1">
      <alignment horizontal="right" vertical="top" wrapText="1" inden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3" xfId="4"/>
    <cellStyle name="Porcentaje" xfId="5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6</xdr:row>
      <xdr:rowOff>152400</xdr:rowOff>
    </xdr:from>
    <xdr:to>
      <xdr:col>7</xdr:col>
      <xdr:colOff>447675</xdr:colOff>
      <xdr:row>12</xdr:row>
      <xdr:rowOff>28575</xdr:rowOff>
    </xdr:to>
    <xdr:pic>
      <xdr:nvPicPr>
        <xdr:cNvPr id="2049" name="Picture 4" descr="i-momen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219200"/>
          <a:ext cx="33051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95250</xdr:colOff>
      <xdr:row>2</xdr:row>
      <xdr:rowOff>200025</xdr:rowOff>
    </xdr:to>
    <xdr:pic>
      <xdr:nvPicPr>
        <xdr:cNvPr id="3073" name="Picture 4" descr="i-momen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2019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1</xdr:col>
      <xdr:colOff>1952625</xdr:colOff>
      <xdr:row>2</xdr:row>
      <xdr:rowOff>266700</xdr:rowOff>
    </xdr:to>
    <xdr:pic>
      <xdr:nvPicPr>
        <xdr:cNvPr id="4097" name="Picture 4" descr="i-momen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"/>
          <a:ext cx="2019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466725</xdr:colOff>
      <xdr:row>2</xdr:row>
      <xdr:rowOff>285750</xdr:rowOff>
    </xdr:to>
    <xdr:pic>
      <xdr:nvPicPr>
        <xdr:cNvPr id="5121" name="Picture 4" descr="i-momen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85725"/>
          <a:ext cx="2019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1</xdr:col>
      <xdr:colOff>609600</xdr:colOff>
      <xdr:row>2</xdr:row>
      <xdr:rowOff>257175</xdr:rowOff>
    </xdr:to>
    <xdr:pic>
      <xdr:nvPicPr>
        <xdr:cNvPr id="6145" name="Picture 4" descr="i-momen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7150"/>
          <a:ext cx="2019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1</xdr:col>
      <xdr:colOff>38100</xdr:colOff>
      <xdr:row>2</xdr:row>
      <xdr:rowOff>257175</xdr:rowOff>
    </xdr:to>
    <xdr:pic>
      <xdr:nvPicPr>
        <xdr:cNvPr id="7169" name="Picture 4" descr="i-momen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7150"/>
          <a:ext cx="18383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1</xdr:col>
      <xdr:colOff>9525</xdr:colOff>
      <xdr:row>2</xdr:row>
      <xdr:rowOff>211667</xdr:rowOff>
    </xdr:to>
    <xdr:pic>
      <xdr:nvPicPr>
        <xdr:cNvPr id="1025" name="Picture 4" descr="i-momen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2019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2</xdr:col>
      <xdr:colOff>326232</xdr:colOff>
      <xdr:row>2</xdr:row>
      <xdr:rowOff>219075</xdr:rowOff>
    </xdr:to>
    <xdr:pic>
      <xdr:nvPicPr>
        <xdr:cNvPr id="9217" name="Picture 4" descr="i-momen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2019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2200275</xdr:colOff>
      <xdr:row>2</xdr:row>
      <xdr:rowOff>276225</xdr:rowOff>
    </xdr:to>
    <xdr:pic>
      <xdr:nvPicPr>
        <xdr:cNvPr id="8193" name="Picture 4" descr="i-momen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76200"/>
          <a:ext cx="2019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SATEURS/Balaguer/Clients/Ayuda_Expediente_ries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"/>
      <sheetName val="S3"/>
      <sheetName val="S4"/>
      <sheetName val="Anàlisi"/>
      <sheetName val="Bilan"/>
      <sheetName val="Résultats"/>
      <sheetName val="bilan final CD"/>
      <sheetName val="Aidedossier"/>
    </sheetNames>
    <sheetDataSet>
      <sheetData sheetId="0"/>
      <sheetData sheetId="1"/>
      <sheetData sheetId="2"/>
      <sheetData sheetId="3"/>
      <sheetData sheetId="4"/>
      <sheetData sheetId="5">
        <row r="2">
          <cell r="Y2" t="str">
            <v>CLIENT</v>
          </cell>
          <cell r="Z2" t="str">
            <v>COMPTE</v>
          </cell>
        </row>
        <row r="3">
          <cell r="Y3" t="str">
            <v xml:space="preserve">231 SAINT HONORE   </v>
          </cell>
          <cell r="Z3">
            <v>500740</v>
          </cell>
        </row>
        <row r="4">
          <cell r="Y4" t="str">
            <v xml:space="preserve">4 OUESSANT SARL   </v>
          </cell>
          <cell r="Z4">
            <v>500532</v>
          </cell>
        </row>
        <row r="5">
          <cell r="Y5" t="str">
            <v xml:space="preserve">AB CARTERA    </v>
          </cell>
          <cell r="Z5">
            <v>300150</v>
          </cell>
        </row>
        <row r="6">
          <cell r="Y6" t="str">
            <v xml:space="preserve">ABANTIA CONTRATAS FRANCIA   </v>
          </cell>
          <cell r="Z6">
            <v>500676</v>
          </cell>
        </row>
        <row r="7">
          <cell r="Y7" t="str">
            <v xml:space="preserve">ACCESS PORTIER VIDEO   </v>
          </cell>
          <cell r="Z7">
            <v>500660</v>
          </cell>
        </row>
        <row r="8">
          <cell r="Y8" t="str">
            <v xml:space="preserve">ACDS     </v>
          </cell>
          <cell r="Z8">
            <v>200006</v>
          </cell>
        </row>
        <row r="9">
          <cell r="Y9" t="str">
            <v xml:space="preserve">ACONDA PAPER SA   </v>
          </cell>
          <cell r="Z9">
            <v>7294</v>
          </cell>
        </row>
        <row r="10">
          <cell r="Y10" t="str">
            <v xml:space="preserve">ADAEQUO FRANCE SARL   </v>
          </cell>
          <cell r="Z10">
            <v>500635</v>
          </cell>
        </row>
        <row r="11">
          <cell r="Y11" t="str">
            <v xml:space="preserve">ADI CENTER FRANCE SARL  </v>
          </cell>
          <cell r="Z11">
            <v>500821</v>
          </cell>
        </row>
        <row r="12">
          <cell r="Y12" t="str">
            <v xml:space="preserve">AGBAR INCENDIOS    </v>
          </cell>
          <cell r="Z12">
            <v>500736</v>
          </cell>
        </row>
        <row r="13">
          <cell r="Y13" t="str">
            <v xml:space="preserve">AGRO PLUS CONSEIL   </v>
          </cell>
          <cell r="Z13">
            <v>500507</v>
          </cell>
        </row>
        <row r="14">
          <cell r="Y14" t="str">
            <v xml:space="preserve">AGRUPACION SUNS IBERICA   </v>
          </cell>
          <cell r="Z14">
            <v>400172</v>
          </cell>
        </row>
        <row r="15">
          <cell r="Y15" t="str">
            <v xml:space="preserve">AGUADO BENITO    </v>
          </cell>
          <cell r="Z15">
            <v>500421</v>
          </cell>
        </row>
        <row r="16">
          <cell r="Y16" t="str">
            <v xml:space="preserve">AGUILAR BERASTEIN RANSES   </v>
          </cell>
          <cell r="Z16">
            <v>500746</v>
          </cell>
        </row>
        <row r="17">
          <cell r="Y17" t="str">
            <v xml:space="preserve">AICAR     </v>
          </cell>
          <cell r="Z17">
            <v>400179</v>
          </cell>
        </row>
        <row r="18">
          <cell r="Y18" t="str">
            <v xml:space="preserve">AIR ESPANA    </v>
          </cell>
          <cell r="Z18">
            <v>7116</v>
          </cell>
        </row>
        <row r="19">
          <cell r="Y19" t="str">
            <v xml:space="preserve">ALA S.A.    </v>
          </cell>
          <cell r="Z19">
            <v>6217</v>
          </cell>
        </row>
        <row r="20">
          <cell r="Y20" t="str">
            <v xml:space="preserve">ALEGRE LOPEZ ALBERTO   </v>
          </cell>
          <cell r="Z20">
            <v>3723</v>
          </cell>
        </row>
        <row r="21">
          <cell r="Y21" t="str">
            <v xml:space="preserve">ALIAGAS AYUSO VANESSA   </v>
          </cell>
          <cell r="Z21">
            <v>500624</v>
          </cell>
        </row>
        <row r="22">
          <cell r="Y22" t="str">
            <v xml:space="preserve">ALINDUS     </v>
          </cell>
          <cell r="Z22">
            <v>4947</v>
          </cell>
        </row>
        <row r="23">
          <cell r="Y23" t="str">
            <v xml:space="preserve">ALLER JL OU QUINTANILLA L </v>
          </cell>
          <cell r="Z23">
            <v>500859</v>
          </cell>
        </row>
        <row r="24">
          <cell r="Y24" t="str">
            <v xml:space="preserve">ALMA GESTION    </v>
          </cell>
          <cell r="Z24">
            <v>500465</v>
          </cell>
        </row>
        <row r="25">
          <cell r="Y25" t="str">
            <v xml:space="preserve">ALONSO DOMINGUEZ    </v>
          </cell>
          <cell r="Z25">
            <v>4533</v>
          </cell>
        </row>
        <row r="26">
          <cell r="Y26" t="str">
            <v xml:space="preserve">ALTRAN TECHNOLOGIES SA   </v>
          </cell>
          <cell r="Z26">
            <v>7802</v>
          </cell>
        </row>
        <row r="27">
          <cell r="Y27" t="str">
            <v xml:space="preserve">ALU PLUS GTI   </v>
          </cell>
          <cell r="Z27">
            <v>1427</v>
          </cell>
        </row>
        <row r="28">
          <cell r="Y28" t="str">
            <v xml:space="preserve">ALVAREZ CENTENO CONSUELO   </v>
          </cell>
          <cell r="Z28">
            <v>500220</v>
          </cell>
        </row>
        <row r="29">
          <cell r="Y29" t="str">
            <v xml:space="preserve">ALVARO GONZALEZ SA   </v>
          </cell>
          <cell r="Z29">
            <v>400181</v>
          </cell>
        </row>
        <row r="30">
          <cell r="Y30" t="str">
            <v xml:space="preserve">ALZAMORA PACKAGING SA   </v>
          </cell>
          <cell r="Z30">
            <v>7613</v>
          </cell>
        </row>
        <row r="31">
          <cell r="Y31" t="str">
            <v xml:space="preserve">ALZUETA JOSE MIGUEL   </v>
          </cell>
          <cell r="Z31">
            <v>500162</v>
          </cell>
        </row>
        <row r="32">
          <cell r="Y32" t="str">
            <v xml:space="preserve">AMELAND INVESTMENTS SARL   </v>
          </cell>
          <cell r="Z32">
            <v>500387</v>
          </cell>
        </row>
        <row r="33">
          <cell r="Y33" t="str">
            <v xml:space="preserve">AMOROS LOPEZ DE   </v>
          </cell>
          <cell r="Z33">
            <v>7717</v>
          </cell>
        </row>
        <row r="34">
          <cell r="Y34" t="str">
            <v xml:space="preserve">ANAFERIS SL    </v>
          </cell>
          <cell r="Z34">
            <v>500850</v>
          </cell>
        </row>
        <row r="35">
          <cell r="Y35" t="str">
            <v xml:space="preserve">ANECOOP FRANCE    </v>
          </cell>
          <cell r="Z35">
            <v>3670</v>
          </cell>
        </row>
        <row r="36">
          <cell r="Y36" t="str">
            <v xml:space="preserve">ANJONI SA    </v>
          </cell>
          <cell r="Z36">
            <v>4924</v>
          </cell>
        </row>
        <row r="37">
          <cell r="Y37" t="str">
            <v xml:space="preserve">ANTARES ILUMINACION    </v>
          </cell>
          <cell r="Z37">
            <v>7010</v>
          </cell>
        </row>
        <row r="38">
          <cell r="Y38" t="str">
            <v xml:space="preserve">ANTINEA 6    </v>
          </cell>
          <cell r="Z38">
            <v>500773</v>
          </cell>
        </row>
        <row r="39">
          <cell r="Y39" t="str">
            <v xml:space="preserve">ANTOINE CYRIL ET NATHALIE  </v>
          </cell>
          <cell r="Z39">
            <v>500630</v>
          </cell>
        </row>
        <row r="40">
          <cell r="Y40" t="str">
            <v xml:space="preserve">APLI AGIPA    </v>
          </cell>
          <cell r="Z40">
            <v>500095</v>
          </cell>
        </row>
        <row r="41">
          <cell r="Y41" t="str">
            <v xml:space="preserve">APRR SYNDICATION    </v>
          </cell>
          <cell r="Z41">
            <v>500567</v>
          </cell>
        </row>
        <row r="42">
          <cell r="Y42" t="str">
            <v xml:space="preserve">AQUINO VICTORIA    </v>
          </cell>
          <cell r="Z42">
            <v>5099</v>
          </cell>
        </row>
        <row r="43">
          <cell r="Y43" t="str">
            <v xml:space="preserve">ARCHE CONCEPT DIAPASON   </v>
          </cell>
          <cell r="Z43">
            <v>3645</v>
          </cell>
        </row>
        <row r="44">
          <cell r="Y44" t="str">
            <v xml:space="preserve">ARDENT SOFTWARE FRANCE   </v>
          </cell>
          <cell r="Z44">
            <v>500780</v>
          </cell>
        </row>
        <row r="45">
          <cell r="Y45" t="str">
            <v xml:space="preserve">ARGYOR S.A    </v>
          </cell>
          <cell r="Z45">
            <v>500262</v>
          </cell>
        </row>
        <row r="46">
          <cell r="Y46" t="str">
            <v xml:space="preserve">ARRANZ LLORENTE ALBERTO   </v>
          </cell>
          <cell r="Z46">
            <v>500457</v>
          </cell>
        </row>
        <row r="47">
          <cell r="Y47" t="str">
            <v xml:space="preserve">ASC PATRIMONIOS FIM   </v>
          </cell>
          <cell r="Z47">
            <v>7094</v>
          </cell>
        </row>
        <row r="48">
          <cell r="Y48" t="str">
            <v xml:space="preserve">ASLAND     </v>
          </cell>
          <cell r="Z48">
            <v>7373</v>
          </cell>
        </row>
        <row r="49">
          <cell r="Y49" t="str">
            <v xml:space="preserve">ASOCIACION MUTUA BENEFICA   </v>
          </cell>
          <cell r="Z49">
            <v>7393</v>
          </cell>
        </row>
        <row r="50">
          <cell r="Y50" t="str">
            <v xml:space="preserve">ASSOC AMIS COLLEGE ESPAGN  </v>
          </cell>
          <cell r="Z50">
            <v>500845</v>
          </cell>
        </row>
        <row r="51">
          <cell r="Y51" t="str">
            <v xml:space="preserve">ASTOUR DIS    </v>
          </cell>
          <cell r="Z51">
            <v>500761</v>
          </cell>
        </row>
        <row r="52">
          <cell r="Y52" t="str">
            <v xml:space="preserve">ASTRAL PISCINE    </v>
          </cell>
          <cell r="Z52">
            <v>1713</v>
          </cell>
        </row>
        <row r="53">
          <cell r="Y53" t="str">
            <v xml:space="preserve">ATELIERS DE CATALOGNE   </v>
          </cell>
          <cell r="Z53">
            <v>2459</v>
          </cell>
        </row>
        <row r="54">
          <cell r="Y54" t="str">
            <v xml:space="preserve">AUTEC INTERNATIONAL EURL   </v>
          </cell>
          <cell r="Z54">
            <v>500570</v>
          </cell>
        </row>
        <row r="55">
          <cell r="Y55" t="str">
            <v xml:space="preserve">AUTO JCA    </v>
          </cell>
          <cell r="Z55">
            <v>1384</v>
          </cell>
        </row>
        <row r="56">
          <cell r="Y56" t="str">
            <v xml:space="preserve">AVIZOR     </v>
          </cell>
          <cell r="Z56">
            <v>500682</v>
          </cell>
        </row>
        <row r="57">
          <cell r="Y57" t="str">
            <v xml:space="preserve">AXTER AUTOMATION    </v>
          </cell>
          <cell r="Z57">
            <v>500436</v>
          </cell>
        </row>
        <row r="58">
          <cell r="Y58" t="str">
            <v xml:space="preserve">AZIZA JEAN P.   </v>
          </cell>
          <cell r="Z58">
            <v>1541</v>
          </cell>
        </row>
        <row r="59">
          <cell r="Y59" t="str">
            <v xml:space="preserve">AZURCERAMIQUE     </v>
          </cell>
          <cell r="Z59">
            <v>7970</v>
          </cell>
        </row>
        <row r="60">
          <cell r="Y60" t="str">
            <v xml:space="preserve">BAIXENS ETABLISSEMENTS    </v>
          </cell>
          <cell r="Z60">
            <v>6905</v>
          </cell>
        </row>
        <row r="61">
          <cell r="Y61" t="str">
            <v xml:space="preserve">BANDALUX INDUSTRIAL SA   </v>
          </cell>
          <cell r="Z61">
            <v>500438</v>
          </cell>
        </row>
        <row r="62">
          <cell r="Y62" t="str">
            <v xml:space="preserve">BANSABADELL 22 FP   </v>
          </cell>
          <cell r="Z62">
            <v>400208</v>
          </cell>
        </row>
        <row r="63">
          <cell r="Y63" t="str">
            <v xml:space="preserve">BANSABADELL 24 FP   </v>
          </cell>
          <cell r="Z63">
            <v>400200</v>
          </cell>
        </row>
        <row r="64">
          <cell r="Y64" t="str">
            <v xml:space="preserve">BANSABADELL 26 FP   </v>
          </cell>
          <cell r="Z64">
            <v>400201</v>
          </cell>
        </row>
        <row r="65">
          <cell r="Y65" t="str">
            <v xml:space="preserve">BANSABADELL 3    </v>
          </cell>
          <cell r="Z65">
            <v>7398</v>
          </cell>
        </row>
        <row r="66">
          <cell r="Y66" t="str">
            <v xml:space="preserve">BCCD SERVICE 2000 SL  </v>
          </cell>
          <cell r="Z66">
            <v>300027</v>
          </cell>
        </row>
        <row r="67">
          <cell r="Y67" t="str">
            <v xml:space="preserve">BEDIGITAL     </v>
          </cell>
          <cell r="Z67">
            <v>500757</v>
          </cell>
        </row>
        <row r="68">
          <cell r="Y68" t="str">
            <v xml:space="preserve">BENIMAR OCARSA SA   </v>
          </cell>
          <cell r="Z68">
            <v>500322</v>
          </cell>
        </row>
        <row r="69">
          <cell r="Y69" t="str">
            <v xml:space="preserve">BERBODI SA    </v>
          </cell>
          <cell r="Z69">
            <v>6640</v>
          </cell>
        </row>
        <row r="70">
          <cell r="Y70" t="str">
            <v xml:space="preserve">BERGE FRUITS SA   </v>
          </cell>
          <cell r="Z70">
            <v>3909</v>
          </cell>
        </row>
        <row r="71">
          <cell r="Y71" t="str">
            <v xml:space="preserve">BERIAN POLO LUIS MANUEL  </v>
          </cell>
          <cell r="Z71">
            <v>500295</v>
          </cell>
        </row>
        <row r="72">
          <cell r="Y72" t="str">
            <v xml:space="preserve">BERSHKA FRANCE    </v>
          </cell>
          <cell r="Z72">
            <v>500317</v>
          </cell>
        </row>
        <row r="73">
          <cell r="Y73" t="str">
            <v xml:space="preserve">BESANCON IMMOBILIER    </v>
          </cell>
          <cell r="Z73">
            <v>500119</v>
          </cell>
        </row>
        <row r="74">
          <cell r="Y74" t="str">
            <v xml:space="preserve">BESSES MONTSERRAT    </v>
          </cell>
          <cell r="Z74">
            <v>1137</v>
          </cell>
        </row>
        <row r="75">
          <cell r="Y75" t="str">
            <v xml:space="preserve">BEUDOT SERGE OU M.DOMINIQ  </v>
          </cell>
          <cell r="Z75">
            <v>500461</v>
          </cell>
        </row>
        <row r="76">
          <cell r="Y76" t="str">
            <v xml:space="preserve">BEZ  NORBERT   </v>
          </cell>
          <cell r="Z76">
            <v>5121</v>
          </cell>
        </row>
        <row r="77">
          <cell r="Y77" t="str">
            <v xml:space="preserve">BEZ THIERRY    </v>
          </cell>
          <cell r="Z77">
            <v>6458</v>
          </cell>
        </row>
        <row r="78">
          <cell r="Y78" t="str">
            <v xml:space="preserve">BG RENOV    </v>
          </cell>
          <cell r="Z78">
            <v>500531</v>
          </cell>
        </row>
        <row r="79">
          <cell r="Y79" t="str">
            <v xml:space="preserve">BLINKER FRANCE    </v>
          </cell>
          <cell r="Z79">
            <v>500241</v>
          </cell>
        </row>
        <row r="80">
          <cell r="Y80" t="str">
            <v xml:space="preserve">BORDAS CONTEL FRANCESC   </v>
          </cell>
          <cell r="Z80">
            <v>5056</v>
          </cell>
        </row>
        <row r="81">
          <cell r="Y81" t="str">
            <v xml:space="preserve">BOTONES DISGOSA SL   </v>
          </cell>
          <cell r="Z81">
            <v>500804</v>
          </cell>
        </row>
        <row r="82">
          <cell r="Y82" t="str">
            <v xml:space="preserve">BP OIL    </v>
          </cell>
          <cell r="Z82">
            <v>7374</v>
          </cell>
        </row>
        <row r="83">
          <cell r="Y83" t="str">
            <v xml:space="preserve">BROSSA JORDI BERTRAN LAIA  </v>
          </cell>
          <cell r="Z83">
            <v>500297</v>
          </cell>
        </row>
        <row r="84">
          <cell r="Y84" t="str">
            <v xml:space="preserve">BRUNSWICH CONTINENTAL LTD   </v>
          </cell>
          <cell r="Z84">
            <v>500203</v>
          </cell>
        </row>
        <row r="85">
          <cell r="Y85" t="str">
            <v xml:space="preserve">BSD     </v>
          </cell>
          <cell r="Z85">
            <v>2758</v>
          </cell>
        </row>
        <row r="86">
          <cell r="Y86" t="str">
            <v xml:space="preserve">BUCH DAVID Y LEVY ELISABE </v>
          </cell>
          <cell r="Z86">
            <v>500730</v>
          </cell>
        </row>
        <row r="87">
          <cell r="Y87" t="str">
            <v xml:space="preserve">BUDEV VLADIMIR ET DORIANA  </v>
          </cell>
          <cell r="Z87">
            <v>500508</v>
          </cell>
        </row>
        <row r="88">
          <cell r="Y88" t="str">
            <v xml:space="preserve">BULMAPROC SL    </v>
          </cell>
          <cell r="Z88">
            <v>500781</v>
          </cell>
        </row>
        <row r="89">
          <cell r="Y89" t="str">
            <v xml:space="preserve">BUONANNO SA    </v>
          </cell>
          <cell r="Z89">
            <v>500591</v>
          </cell>
        </row>
        <row r="90">
          <cell r="Y90" t="str">
            <v xml:space="preserve">BURUNAT GABRIEL    </v>
          </cell>
          <cell r="Z90">
            <v>500161</v>
          </cell>
        </row>
        <row r="91">
          <cell r="Y91" t="str">
            <v xml:space="preserve">BURUNAT OU AGUILAR   </v>
          </cell>
          <cell r="Z91">
            <v>500487</v>
          </cell>
        </row>
        <row r="92">
          <cell r="Y92" t="str">
            <v xml:space="preserve">CABALLERO MARTINEZ JOSE   </v>
          </cell>
          <cell r="Z92">
            <v>300097</v>
          </cell>
        </row>
        <row r="93">
          <cell r="Y93" t="str">
            <v xml:space="preserve">CABEZA     </v>
          </cell>
          <cell r="Z93">
            <v>3361</v>
          </cell>
        </row>
        <row r="94">
          <cell r="Y94" t="str">
            <v xml:space="preserve">CADI FRANCE    </v>
          </cell>
          <cell r="Z94">
            <v>1263</v>
          </cell>
        </row>
        <row r="95">
          <cell r="Y95" t="str">
            <v xml:space="preserve">CAID ESSEBSI SLAHEDDINE   </v>
          </cell>
          <cell r="Z95">
            <v>500362</v>
          </cell>
        </row>
        <row r="96">
          <cell r="Y96" t="str">
            <v xml:space="preserve">CAISA     </v>
          </cell>
          <cell r="Z96">
            <v>500661</v>
          </cell>
        </row>
        <row r="97">
          <cell r="Y97" t="str">
            <v xml:space="preserve">CALADERO SEAFOOD SL   </v>
          </cell>
          <cell r="Z97">
            <v>7559</v>
          </cell>
        </row>
        <row r="98">
          <cell r="Y98" t="str">
            <v xml:space="preserve">CALICOBA STUDIO    </v>
          </cell>
          <cell r="Z98">
            <v>1425</v>
          </cell>
        </row>
        <row r="99">
          <cell r="Y99" t="str">
            <v xml:space="preserve">CALSINA CARRE FRANCE SARL  </v>
          </cell>
          <cell r="Z99">
            <v>500745</v>
          </cell>
        </row>
        <row r="100">
          <cell r="Y100" t="str">
            <v xml:space="preserve">CAMPS NYSSEN    </v>
          </cell>
          <cell r="Z100">
            <v>500605</v>
          </cell>
        </row>
        <row r="101">
          <cell r="Y101" t="str">
            <v xml:space="preserve">CAMPS TEJEDOR    </v>
          </cell>
          <cell r="Z101">
            <v>500606</v>
          </cell>
        </row>
        <row r="102">
          <cell r="Y102" t="str">
            <v xml:space="preserve">CANAMASAS     </v>
          </cell>
          <cell r="Z102">
            <v>6521</v>
          </cell>
        </row>
        <row r="103">
          <cell r="Y103" t="str">
            <v xml:space="preserve">CANOVAS ET CIE   </v>
          </cell>
          <cell r="Z103">
            <v>7745</v>
          </cell>
        </row>
        <row r="104">
          <cell r="Y104" t="str">
            <v xml:space="preserve">CAPDEVILA BASSOLS JOSEP M  </v>
          </cell>
          <cell r="Z104">
            <v>500482</v>
          </cell>
        </row>
        <row r="105">
          <cell r="Y105" t="str">
            <v xml:space="preserve">CAPEXO     </v>
          </cell>
          <cell r="Z105">
            <v>7280</v>
          </cell>
        </row>
        <row r="106">
          <cell r="Y106" t="str">
            <v xml:space="preserve">CAPEXO SERVICES    </v>
          </cell>
          <cell r="Z106">
            <v>500389</v>
          </cell>
        </row>
        <row r="107">
          <cell r="Y107" t="str">
            <v xml:space="preserve">CAPOSUD     </v>
          </cell>
          <cell r="Z107">
            <v>500712</v>
          </cell>
        </row>
        <row r="108">
          <cell r="Y108" t="str">
            <v xml:space="preserve">CARB. GRANELES Y RESIDUOS  </v>
          </cell>
          <cell r="Z108">
            <v>500800</v>
          </cell>
        </row>
        <row r="109">
          <cell r="Y109" t="str">
            <v xml:space="preserve">CAROD ROVIRA APEL LES  </v>
          </cell>
          <cell r="Z109">
            <v>500790</v>
          </cell>
        </row>
        <row r="110">
          <cell r="Y110" t="str">
            <v xml:space="preserve">CARTOBOL SA    </v>
          </cell>
          <cell r="Z110">
            <v>7401</v>
          </cell>
        </row>
        <row r="111">
          <cell r="Y111" t="str">
            <v xml:space="preserve">CARUSA SL    </v>
          </cell>
          <cell r="Z111">
            <v>400225</v>
          </cell>
        </row>
        <row r="112">
          <cell r="Y112" t="str">
            <v xml:space="preserve">CASADEMONT SA    </v>
          </cell>
          <cell r="Z112">
            <v>5139</v>
          </cell>
        </row>
        <row r="113">
          <cell r="Y113" t="str">
            <v xml:space="preserve">CASELLAS FRANCISCO    </v>
          </cell>
          <cell r="Z113">
            <v>4414</v>
          </cell>
        </row>
        <row r="114">
          <cell r="Y114" t="str">
            <v xml:space="preserve">CASTELLANA DE PENSIONES   </v>
          </cell>
          <cell r="Z114">
            <v>7397</v>
          </cell>
        </row>
        <row r="115">
          <cell r="Y115" t="str">
            <v xml:space="preserve">CASTMOR FRANCE    </v>
          </cell>
          <cell r="Z115">
            <v>500702</v>
          </cell>
        </row>
        <row r="116">
          <cell r="Y116" t="str">
            <v xml:space="preserve">CAT AND CO SA  </v>
          </cell>
          <cell r="Z116">
            <v>500853</v>
          </cell>
        </row>
        <row r="117">
          <cell r="Y117" t="str">
            <v xml:space="preserve">CATHERINE BOURSIER SARL   </v>
          </cell>
          <cell r="Z117">
            <v>4988</v>
          </cell>
        </row>
        <row r="118">
          <cell r="Y118" t="str">
            <v xml:space="preserve">CCI INFORMATIQUE SARL   </v>
          </cell>
          <cell r="Z118">
            <v>500320</v>
          </cell>
        </row>
        <row r="119">
          <cell r="Y119" t="str">
            <v xml:space="preserve">CCNS     </v>
          </cell>
          <cell r="Z119">
            <v>500717</v>
          </cell>
        </row>
        <row r="120">
          <cell r="Y120" t="str">
            <v xml:space="preserve">CDS INVEST    </v>
          </cell>
          <cell r="Z120">
            <v>500744</v>
          </cell>
        </row>
        <row r="121">
          <cell r="Y121" t="str">
            <v xml:space="preserve">CEDETI/CTRO DESARROLLO    </v>
          </cell>
          <cell r="Z121">
            <v>400216</v>
          </cell>
        </row>
        <row r="122">
          <cell r="Y122" t="str">
            <v xml:space="preserve">CELLOPLAST SAS    </v>
          </cell>
          <cell r="Z122">
            <v>500344</v>
          </cell>
        </row>
        <row r="123">
          <cell r="Y123" t="str">
            <v xml:space="preserve">CELSA FRANCE    </v>
          </cell>
          <cell r="Z123">
            <v>500764</v>
          </cell>
        </row>
        <row r="124">
          <cell r="Y124" t="str">
            <v xml:space="preserve">CENTRE DE DIVERTISSEMENT   </v>
          </cell>
          <cell r="Z124">
            <v>4085</v>
          </cell>
        </row>
        <row r="125">
          <cell r="Y125" t="str">
            <v xml:space="preserve">CEPAL SARL    </v>
          </cell>
          <cell r="Z125">
            <v>500373</v>
          </cell>
        </row>
        <row r="126">
          <cell r="Y126" t="str">
            <v xml:space="preserve">CEPAP.CIE EUROP.PAPETERIE    </v>
          </cell>
          <cell r="Z126">
            <v>500113</v>
          </cell>
        </row>
        <row r="127">
          <cell r="Y127" t="str">
            <v xml:space="preserve">CEPEX FRANCE SAS   </v>
          </cell>
          <cell r="Z127">
            <v>500394</v>
          </cell>
        </row>
        <row r="128">
          <cell r="Y128" t="str">
            <v xml:space="preserve">CERADIS SARL    </v>
          </cell>
          <cell r="Z128">
            <v>7693</v>
          </cell>
        </row>
        <row r="129">
          <cell r="Y129" t="str">
            <v xml:space="preserve">CEREZO JUAN    </v>
          </cell>
          <cell r="Z129">
            <v>6086</v>
          </cell>
        </row>
        <row r="130">
          <cell r="Y130" t="str">
            <v xml:space="preserve">CERTAIN SA    </v>
          </cell>
          <cell r="Z130">
            <v>5086</v>
          </cell>
        </row>
        <row r="131">
          <cell r="Y131" t="str">
            <v xml:space="preserve">CERVITRANS SL    </v>
          </cell>
          <cell r="Z131">
            <v>500345</v>
          </cell>
        </row>
        <row r="132">
          <cell r="Y132" t="str">
            <v xml:space="preserve">CESANOR. PORCELANOSA    </v>
          </cell>
          <cell r="Z132">
            <v>7366</v>
          </cell>
        </row>
        <row r="133">
          <cell r="Y133" t="str">
            <v xml:space="preserve">CHAMBRE DE COMMERCE FRANC  </v>
          </cell>
          <cell r="Z133">
            <v>5790</v>
          </cell>
        </row>
        <row r="134">
          <cell r="Y134" t="str">
            <v xml:space="preserve">CHAMSA FRANCE    </v>
          </cell>
          <cell r="Z134">
            <v>6940</v>
          </cell>
        </row>
        <row r="135">
          <cell r="Y135" t="str">
            <v xml:space="preserve">CHARCOS     </v>
          </cell>
          <cell r="Z135">
            <v>1442</v>
          </cell>
        </row>
        <row r="136">
          <cell r="Y136" t="str">
            <v xml:space="preserve">CHEMIEURO FRANCE    </v>
          </cell>
          <cell r="Z136">
            <v>500383</v>
          </cell>
        </row>
        <row r="137">
          <cell r="Y137" t="str">
            <v xml:space="preserve">CHEYENNE HOTEL ASSOCIES S  </v>
          </cell>
          <cell r="Z137">
            <v>4083</v>
          </cell>
        </row>
        <row r="138">
          <cell r="Y138" t="str">
            <v xml:space="preserve">CIA ESPANOLA DE SEGUROS Y </v>
          </cell>
          <cell r="Z138">
            <v>400174</v>
          </cell>
        </row>
        <row r="139">
          <cell r="Y139" t="str">
            <v xml:space="preserve">CIBAUD PIERRE ETABLISSEME   </v>
          </cell>
          <cell r="Z139">
            <v>1458</v>
          </cell>
        </row>
        <row r="140">
          <cell r="Y140" t="str">
            <v xml:space="preserve">CIMATEX FRANCE    </v>
          </cell>
          <cell r="Z140">
            <v>7722</v>
          </cell>
        </row>
        <row r="141">
          <cell r="Y141" t="str">
            <v xml:space="preserve">CINE OEIL PRODUCTION CINE  </v>
          </cell>
          <cell r="Z141">
            <v>500751</v>
          </cell>
        </row>
        <row r="142">
          <cell r="Y142" t="str">
            <v xml:space="preserve">CIRCUTOR     </v>
          </cell>
          <cell r="Z142">
            <v>400171</v>
          </cell>
        </row>
        <row r="143">
          <cell r="Y143" t="str">
            <v xml:space="preserve">CLAR JEAN JOSE   </v>
          </cell>
          <cell r="Z143">
            <v>2670</v>
          </cell>
        </row>
        <row r="144">
          <cell r="Y144" t="str">
            <v xml:space="preserve">CLOSAS BLOUCARD FRANCISCO   </v>
          </cell>
          <cell r="Z144">
            <v>500833</v>
          </cell>
        </row>
        <row r="145">
          <cell r="Y145" t="str">
            <v xml:space="preserve">COBRARIESGOS ASSESORES SL   </v>
          </cell>
          <cell r="Z145">
            <v>500847</v>
          </cell>
        </row>
        <row r="146">
          <cell r="Y146" t="str">
            <v xml:space="preserve">CODIGEL     </v>
          </cell>
          <cell r="Z146">
            <v>500464</v>
          </cell>
        </row>
        <row r="147">
          <cell r="Y147" t="str">
            <v xml:space="preserve">COFRAFER     </v>
          </cell>
          <cell r="Z147">
            <v>500353</v>
          </cell>
        </row>
        <row r="148">
          <cell r="Y148" t="str">
            <v xml:space="preserve">COLONIA PRAT    </v>
          </cell>
          <cell r="Z148">
            <v>7091</v>
          </cell>
        </row>
        <row r="149">
          <cell r="Y149" t="str">
            <v xml:space="preserve">COLQUIDA DE SERVICIOS   </v>
          </cell>
          <cell r="Z149">
            <v>500705</v>
          </cell>
        </row>
        <row r="150">
          <cell r="Y150" t="str">
            <v xml:space="preserve">COMELLAS PASTALLE    </v>
          </cell>
          <cell r="Z150">
            <v>500544</v>
          </cell>
        </row>
        <row r="151">
          <cell r="Y151" t="str">
            <v xml:space="preserve">COMERCIAL DE TANCAMENTS   </v>
          </cell>
          <cell r="Z151">
            <v>500447</v>
          </cell>
        </row>
        <row r="152">
          <cell r="Y152" t="str">
            <v xml:space="preserve">COMERCIAL PAPIOL 54 SL  </v>
          </cell>
          <cell r="Z152">
            <v>500837</v>
          </cell>
        </row>
        <row r="153">
          <cell r="Y153" t="str">
            <v xml:space="preserve">COMMERCIAL BIO IMPORT   </v>
          </cell>
          <cell r="Z153">
            <v>500316</v>
          </cell>
        </row>
        <row r="154">
          <cell r="Y154" t="str">
            <v xml:space="preserve">COMMERCIAL FRUITS    </v>
          </cell>
          <cell r="Z154">
            <v>5479</v>
          </cell>
        </row>
        <row r="155">
          <cell r="Y155" t="str">
            <v xml:space="preserve">COMMERCIALE PUIGMAL    </v>
          </cell>
          <cell r="Z155">
            <v>500079</v>
          </cell>
        </row>
        <row r="156">
          <cell r="Y156" t="str">
            <v xml:space="preserve">COMPONENTES DE PERSIANAS   </v>
          </cell>
          <cell r="Z156">
            <v>500520</v>
          </cell>
        </row>
        <row r="157">
          <cell r="Y157" t="str">
            <v xml:space="preserve">COMPOWER     </v>
          </cell>
          <cell r="Z157">
            <v>1028</v>
          </cell>
        </row>
        <row r="158">
          <cell r="Y158" t="str">
            <v xml:space="preserve">CONDAT SAS    </v>
          </cell>
          <cell r="Z158">
            <v>500777</v>
          </cell>
        </row>
        <row r="159">
          <cell r="Y159" t="str">
            <v xml:space="preserve">CONF.REYMAR XAVIS SA   </v>
          </cell>
          <cell r="Z159">
            <v>300083</v>
          </cell>
        </row>
        <row r="160">
          <cell r="Y160" t="str">
            <v xml:space="preserve">CONSEIL ET GESTION EN ECO </v>
          </cell>
          <cell r="Z160">
            <v>5701</v>
          </cell>
        </row>
        <row r="161">
          <cell r="Y161" t="str">
            <v xml:space="preserve">COPCA     </v>
          </cell>
          <cell r="Z161">
            <v>5120</v>
          </cell>
        </row>
        <row r="162">
          <cell r="Y162" t="str">
            <v xml:space="preserve">COPO FEHRER INVERSIONES   </v>
          </cell>
          <cell r="Z162">
            <v>500685</v>
          </cell>
        </row>
        <row r="163">
          <cell r="Y163" t="str">
            <v xml:space="preserve">CORA CANALS M. DEL PILAR </v>
          </cell>
          <cell r="Z163">
            <v>500814</v>
          </cell>
        </row>
        <row r="164">
          <cell r="Y164" t="str">
            <v xml:space="preserve">CORAIL GESTION    </v>
          </cell>
          <cell r="Z164">
            <v>500549</v>
          </cell>
        </row>
        <row r="165">
          <cell r="Y165" t="str">
            <v xml:space="preserve">COROMINAS SL    </v>
          </cell>
          <cell r="Z165">
            <v>6902</v>
          </cell>
        </row>
        <row r="166">
          <cell r="Y166" t="str">
            <v xml:space="preserve">CORPORATION INDUSTRIAL PR   </v>
          </cell>
          <cell r="Z166">
            <v>7092</v>
          </cell>
        </row>
        <row r="167">
          <cell r="Y167" t="str">
            <v xml:space="preserve">COSTA AVELINO    </v>
          </cell>
          <cell r="Z167">
            <v>500498</v>
          </cell>
        </row>
        <row r="168">
          <cell r="Y168" t="str">
            <v xml:space="preserve">COSTA NATHALIE    </v>
          </cell>
          <cell r="Z168">
            <v>500413</v>
          </cell>
        </row>
        <row r="169">
          <cell r="Y169" t="str">
            <v xml:space="preserve">COTRADING FRANCE SAR   </v>
          </cell>
          <cell r="Z169">
            <v>500434</v>
          </cell>
        </row>
        <row r="170">
          <cell r="Y170" t="str">
            <v xml:space="preserve">COVADONGA     </v>
          </cell>
          <cell r="Z170">
            <v>6563</v>
          </cell>
        </row>
        <row r="171">
          <cell r="Y171" t="str">
            <v xml:space="preserve">CRAVEN SCI    </v>
          </cell>
          <cell r="Z171">
            <v>500109</v>
          </cell>
        </row>
        <row r="172">
          <cell r="Y172" t="str">
            <v xml:space="preserve">CREMADES JUAN A.   </v>
          </cell>
          <cell r="Z172">
            <v>4640</v>
          </cell>
        </row>
        <row r="173">
          <cell r="Y173" t="str">
            <v xml:space="preserve">CREMALLERAS RUBI    </v>
          </cell>
          <cell r="Z173">
            <v>5892</v>
          </cell>
        </row>
        <row r="174">
          <cell r="Y174" t="str">
            <v xml:space="preserve">CRISOLCOLOR SL    </v>
          </cell>
          <cell r="Z174">
            <v>300091</v>
          </cell>
        </row>
        <row r="175">
          <cell r="Y175" t="str">
            <v xml:space="preserve">CRIVEL SA    </v>
          </cell>
          <cell r="Z175">
            <v>400227</v>
          </cell>
        </row>
        <row r="176">
          <cell r="Y176" t="str">
            <v xml:space="preserve">CRUSAFON DARIO TORRES MA  </v>
          </cell>
          <cell r="Z176">
            <v>500789</v>
          </cell>
        </row>
        <row r="177">
          <cell r="Y177" t="str">
            <v xml:space="preserve">CUADRAS FERRE OLAF   </v>
          </cell>
          <cell r="Z177">
            <v>500842</v>
          </cell>
        </row>
        <row r="178">
          <cell r="Y178" t="str">
            <v xml:space="preserve">CURTIDOS GRACIA SA   </v>
          </cell>
          <cell r="Z178">
            <v>300119</v>
          </cell>
        </row>
        <row r="179">
          <cell r="Y179" t="str">
            <v xml:space="preserve">D'ORA     </v>
          </cell>
          <cell r="Z179">
            <v>500418</v>
          </cell>
        </row>
        <row r="180">
          <cell r="Y180" t="str">
            <v xml:space="preserve">DADOUNE BERNARD    </v>
          </cell>
          <cell r="Z180">
            <v>1129</v>
          </cell>
        </row>
        <row r="181">
          <cell r="Y181" t="str">
            <v xml:space="preserve">DANIEL CREMIEUX    </v>
          </cell>
          <cell r="Z181">
            <v>6412</v>
          </cell>
        </row>
        <row r="182">
          <cell r="Y182" t="str">
            <v xml:space="preserve">DAUMESNIL PRIMEURS SA   </v>
          </cell>
          <cell r="Z182">
            <v>500287</v>
          </cell>
        </row>
        <row r="183">
          <cell r="Y183" t="str">
            <v xml:space="preserve">DE LA FUENTE GARCIA LUIS </v>
          </cell>
          <cell r="Z183">
            <v>500397</v>
          </cell>
        </row>
        <row r="184">
          <cell r="Y184" t="str">
            <v xml:space="preserve">DE SANTIAGO AZPIROZ JESUS  </v>
          </cell>
          <cell r="Z184">
            <v>500230</v>
          </cell>
        </row>
        <row r="185">
          <cell r="Y185" t="str">
            <v xml:space="preserve">DE SMET TECHNOLOGIES SERV  </v>
          </cell>
          <cell r="Z185">
            <v>500657</v>
          </cell>
        </row>
        <row r="186">
          <cell r="Y186" t="str">
            <v xml:space="preserve">DEJA VU EVENEMENTS   </v>
          </cell>
          <cell r="Z186">
            <v>500292</v>
          </cell>
        </row>
        <row r="187">
          <cell r="Y187" t="str">
            <v xml:space="preserve">DEKA DISTRIBUTION    </v>
          </cell>
          <cell r="Z187">
            <v>3988</v>
          </cell>
        </row>
        <row r="188">
          <cell r="Y188" t="str">
            <v xml:space="preserve">DELOBELLE ERIC    </v>
          </cell>
          <cell r="Z188">
            <v>500754</v>
          </cell>
        </row>
        <row r="189">
          <cell r="Y189" t="str">
            <v xml:space="preserve">DELUMEAU KARINE    </v>
          </cell>
          <cell r="Z189">
            <v>7607</v>
          </cell>
        </row>
        <row r="190">
          <cell r="Y190" t="str">
            <v xml:space="preserve">DENTAID SAS    </v>
          </cell>
          <cell r="Z190">
            <v>500812</v>
          </cell>
        </row>
        <row r="191">
          <cell r="Y191" t="str">
            <v xml:space="preserve">DERMET     </v>
          </cell>
          <cell r="Z191">
            <v>500747</v>
          </cell>
        </row>
        <row r="192">
          <cell r="Y192" t="str">
            <v xml:space="preserve">DESVALLS CARL.    </v>
          </cell>
          <cell r="Z192">
            <v>2666</v>
          </cell>
        </row>
        <row r="193">
          <cell r="Y193" t="str">
            <v xml:space="preserve">DESVALLS LUIS    </v>
          </cell>
          <cell r="Z193">
            <v>3913</v>
          </cell>
        </row>
        <row r="194">
          <cell r="Y194" t="str">
            <v xml:space="preserve">DEUTSCH     </v>
          </cell>
          <cell r="Z194">
            <v>4929</v>
          </cell>
        </row>
        <row r="195">
          <cell r="Y195" t="str">
            <v xml:space="preserve">DEVEXPORT     </v>
          </cell>
          <cell r="Z195">
            <v>500852</v>
          </cell>
        </row>
        <row r="196">
          <cell r="Y196" t="str">
            <v xml:space="preserve">DIAZ SUAREZ CARLOS   </v>
          </cell>
          <cell r="Z196">
            <v>500516</v>
          </cell>
        </row>
        <row r="197">
          <cell r="Y197" t="str">
            <v xml:space="preserve">DISCOUNT DU GUE   </v>
          </cell>
          <cell r="Z197">
            <v>3103</v>
          </cell>
        </row>
        <row r="198">
          <cell r="Y198" t="str">
            <v xml:space="preserve">DISENO MAGOBLAN S.L.   </v>
          </cell>
          <cell r="Z198">
            <v>500009</v>
          </cell>
        </row>
        <row r="199">
          <cell r="Y199" t="str">
            <v xml:space="preserve">DISME     </v>
          </cell>
          <cell r="Z199">
            <v>500138</v>
          </cell>
        </row>
        <row r="200">
          <cell r="Y200" t="str">
            <v xml:space="preserve">DISTRIBUTION PIERRE ORSAY   </v>
          </cell>
          <cell r="Z200">
            <v>500562</v>
          </cell>
        </row>
        <row r="201">
          <cell r="Y201" t="str">
            <v xml:space="preserve">DOMENECH I IBANEZ RAMON  </v>
          </cell>
          <cell r="Z201">
            <v>500321</v>
          </cell>
        </row>
        <row r="202">
          <cell r="Y202" t="str">
            <v xml:space="preserve">DOUAT     </v>
          </cell>
          <cell r="Z202">
            <v>6937</v>
          </cell>
        </row>
        <row r="203">
          <cell r="Y203" t="str">
            <v xml:space="preserve">DRAC 1957 SL   </v>
          </cell>
          <cell r="Z203">
            <v>500584</v>
          </cell>
        </row>
        <row r="204">
          <cell r="Y204" t="str">
            <v xml:space="preserve">DRALUX SA    </v>
          </cell>
          <cell r="Z204">
            <v>500300</v>
          </cell>
        </row>
        <row r="205">
          <cell r="Y205" t="str">
            <v xml:space="preserve">DUJOMA SL    </v>
          </cell>
          <cell r="Z205">
            <v>500825</v>
          </cell>
        </row>
        <row r="206">
          <cell r="Y206" t="str">
            <v xml:space="preserve">E.D.L HOTELS S.C.A   </v>
          </cell>
          <cell r="Z206">
            <v>4079</v>
          </cell>
        </row>
        <row r="207">
          <cell r="Y207" t="str">
            <v xml:space="preserve">EAD EURL    </v>
          </cell>
          <cell r="Z207">
            <v>500752</v>
          </cell>
        </row>
        <row r="208">
          <cell r="Y208" t="str">
            <v xml:space="preserve">EANCOTE SERVICES LIMITED   </v>
          </cell>
          <cell r="Z208">
            <v>500347</v>
          </cell>
        </row>
        <row r="209">
          <cell r="Y209" t="str">
            <v xml:space="preserve">ECA     </v>
          </cell>
          <cell r="Z209">
            <v>500419</v>
          </cell>
        </row>
        <row r="210">
          <cell r="Y210" t="str">
            <v xml:space="preserve">ECODIFF SARL    </v>
          </cell>
          <cell r="Z210">
            <v>4382</v>
          </cell>
        </row>
        <row r="211">
          <cell r="Y211" t="str">
            <v xml:space="preserve">EDITIONS MAISON DES LANGU  </v>
          </cell>
          <cell r="Z211">
            <v>500711</v>
          </cell>
        </row>
        <row r="212">
          <cell r="Y212" t="str">
            <v xml:space="preserve">EDITIS HOLDING SAS   </v>
          </cell>
          <cell r="Z212">
            <v>500774</v>
          </cell>
        </row>
        <row r="213">
          <cell r="Y213" t="str">
            <v xml:space="preserve">EDITIS SA    </v>
          </cell>
          <cell r="Z213">
            <v>500775</v>
          </cell>
        </row>
        <row r="214">
          <cell r="Y214" t="str">
            <v xml:space="preserve">EGAMASTER SA    </v>
          </cell>
          <cell r="Z214">
            <v>500455</v>
          </cell>
        </row>
        <row r="215">
          <cell r="Y215" t="str">
            <v xml:space="preserve">EIFFARIE SA SYNDICATION   </v>
          </cell>
          <cell r="Z215">
            <v>500568</v>
          </cell>
        </row>
        <row r="216">
          <cell r="Y216" t="str">
            <v xml:space="preserve">ELECMED     </v>
          </cell>
          <cell r="Z216">
            <v>1669</v>
          </cell>
        </row>
        <row r="217">
          <cell r="Y217" t="str">
            <v xml:space="preserve">ELPOZO ALIMENTACION SA   </v>
          </cell>
          <cell r="Z217">
            <v>5628</v>
          </cell>
        </row>
        <row r="218">
          <cell r="Y218" t="str">
            <v xml:space="preserve">EMBALLAGES CARTOFRANCE    </v>
          </cell>
          <cell r="Z218">
            <v>5092</v>
          </cell>
        </row>
        <row r="219">
          <cell r="Y219" t="str">
            <v xml:space="preserve">EROTRANS SA    </v>
          </cell>
          <cell r="Z219">
            <v>7275</v>
          </cell>
        </row>
        <row r="220">
          <cell r="Y220" t="str">
            <v xml:space="preserve">ERUM FRANCE S.A.   </v>
          </cell>
          <cell r="Z220">
            <v>500056</v>
          </cell>
        </row>
        <row r="221">
          <cell r="Y221" t="str">
            <v xml:space="preserve">ESCORIHUELA TERRADA RAFAE   </v>
          </cell>
          <cell r="Z221">
            <v>400228</v>
          </cell>
        </row>
        <row r="222">
          <cell r="Y222" t="str">
            <v xml:space="preserve">ESCUDE JORGE    </v>
          </cell>
          <cell r="Z222">
            <v>7365</v>
          </cell>
        </row>
        <row r="223">
          <cell r="Y223" t="str">
            <v xml:space="preserve">ESTEBAN ESPUNA FRANCE SAR  </v>
          </cell>
          <cell r="Z223">
            <v>6829</v>
          </cell>
        </row>
        <row r="224">
          <cell r="Y224" t="str">
            <v xml:space="preserve">ESTEBAN ESPUNA SA   </v>
          </cell>
          <cell r="Z224">
            <v>300238</v>
          </cell>
        </row>
        <row r="225">
          <cell r="Y225" t="str">
            <v xml:space="preserve">ESTEVA ALSINA MIQUEL   </v>
          </cell>
          <cell r="Z225">
            <v>500569</v>
          </cell>
        </row>
        <row r="226">
          <cell r="Y226" t="str">
            <v xml:space="preserve">ESTEVE QUIMICA    </v>
          </cell>
          <cell r="Z226">
            <v>400175</v>
          </cell>
        </row>
        <row r="227">
          <cell r="Y227" t="str">
            <v xml:space="preserve">ETABLISSEMENT MARTINET    </v>
          </cell>
          <cell r="Z227">
            <v>500608</v>
          </cell>
        </row>
        <row r="228">
          <cell r="Y228" t="str">
            <v xml:space="preserve">ETS G LAGUEYRIE SA  </v>
          </cell>
          <cell r="Z228">
            <v>1188</v>
          </cell>
        </row>
        <row r="229">
          <cell r="Y229" t="str">
            <v xml:space="preserve">ETS HENRI PEIGNEN   </v>
          </cell>
          <cell r="Z229">
            <v>500690</v>
          </cell>
        </row>
        <row r="230">
          <cell r="Y230" t="str">
            <v xml:space="preserve">ETS MICHELLE MAUDUIT   </v>
          </cell>
          <cell r="Z230">
            <v>500713</v>
          </cell>
        </row>
        <row r="231">
          <cell r="Y231" t="str">
            <v xml:space="preserve">EURO CHAPE    </v>
          </cell>
          <cell r="Z231">
            <v>500683</v>
          </cell>
        </row>
        <row r="232">
          <cell r="Y232" t="str">
            <v xml:space="preserve">EUROCERAMIQUE     </v>
          </cell>
          <cell r="Z232">
            <v>7228</v>
          </cell>
        </row>
        <row r="233">
          <cell r="Y233" t="str">
            <v xml:space="preserve">EUROCHATAIGNIER SA    </v>
          </cell>
          <cell r="Z233">
            <v>6712</v>
          </cell>
        </row>
        <row r="234">
          <cell r="Y234" t="str">
            <v xml:space="preserve">EUROCONSULT BUSINESS S.A   </v>
          </cell>
          <cell r="Z234">
            <v>5150</v>
          </cell>
        </row>
        <row r="235">
          <cell r="Y235" t="str">
            <v xml:space="preserve">EUROCORSET SA    </v>
          </cell>
          <cell r="Z235">
            <v>5844</v>
          </cell>
        </row>
        <row r="236">
          <cell r="Y236" t="str">
            <v xml:space="preserve">EUROPAC FRANCIA SAS   </v>
          </cell>
          <cell r="Z236">
            <v>500727</v>
          </cell>
        </row>
        <row r="237">
          <cell r="Y237" t="str">
            <v xml:space="preserve">EUROPASTRY SA    </v>
          </cell>
          <cell r="Z237">
            <v>500767</v>
          </cell>
        </row>
        <row r="238">
          <cell r="Y238" t="str">
            <v xml:space="preserve">EUROPEA DE EXPLOTACIONES   </v>
          </cell>
          <cell r="Z238">
            <v>500609</v>
          </cell>
        </row>
        <row r="239">
          <cell r="Y239" t="str">
            <v xml:space="preserve">EUROPEENNE D'INGINIERIE    </v>
          </cell>
          <cell r="Z239">
            <v>500838</v>
          </cell>
        </row>
        <row r="240">
          <cell r="Y240" t="str">
            <v xml:space="preserve">EUROPRODUCTION     </v>
          </cell>
          <cell r="Z240">
            <v>500059</v>
          </cell>
        </row>
        <row r="241">
          <cell r="Y241" t="str">
            <v xml:space="preserve">EWTE SISTEMAS  SA  </v>
          </cell>
          <cell r="Z241">
            <v>400213</v>
          </cell>
        </row>
        <row r="242">
          <cell r="Y242" t="str">
            <v xml:space="preserve">EXCEN     </v>
          </cell>
          <cell r="Z242">
            <v>400180</v>
          </cell>
        </row>
        <row r="243">
          <cell r="Y243" t="str">
            <v xml:space="preserve">EXELFIL SA    </v>
          </cell>
          <cell r="Z243">
            <v>300117</v>
          </cell>
        </row>
        <row r="244">
          <cell r="Y244" t="str">
            <v xml:space="preserve">EYE ROCK    </v>
          </cell>
          <cell r="Z244">
            <v>500665</v>
          </cell>
        </row>
        <row r="245">
          <cell r="Y245" t="str">
            <v xml:space="preserve">FA 29    </v>
          </cell>
          <cell r="Z245">
            <v>500718</v>
          </cell>
        </row>
        <row r="246">
          <cell r="Y246" t="str">
            <v xml:space="preserve">FACA EXPORT SL   </v>
          </cell>
          <cell r="Z246">
            <v>500648</v>
          </cell>
        </row>
        <row r="247">
          <cell r="Y247" t="str">
            <v xml:space="preserve">FACET JEWELLERY SOLUTIONS   </v>
          </cell>
          <cell r="Z247">
            <v>500783</v>
          </cell>
        </row>
        <row r="248">
          <cell r="Y248" t="str">
            <v xml:space="preserve">FACET PEDREROS SA   </v>
          </cell>
          <cell r="Z248">
            <v>500784</v>
          </cell>
        </row>
        <row r="249">
          <cell r="Y249" t="str">
            <v xml:space="preserve">FALGUERA &amp; SACREST S.A.  </v>
          </cell>
          <cell r="Z249">
            <v>6077</v>
          </cell>
        </row>
        <row r="250">
          <cell r="Y250" t="str">
            <v xml:space="preserve">FASHION SA    </v>
          </cell>
          <cell r="Z250">
            <v>500449</v>
          </cell>
        </row>
        <row r="251">
          <cell r="Y251" t="str">
            <v xml:space="preserve">FERCAM TRANSPORTES    </v>
          </cell>
          <cell r="Z251">
            <v>7519</v>
          </cell>
        </row>
        <row r="252">
          <cell r="Y252" t="str">
            <v xml:space="preserve">FERMAX FRANCE SA   </v>
          </cell>
          <cell r="Z252">
            <v>7864</v>
          </cell>
        </row>
        <row r="253">
          <cell r="Y253" t="str">
            <v xml:space="preserve">FERRALLATS ARMANGUE SA   </v>
          </cell>
          <cell r="Z253">
            <v>500826</v>
          </cell>
        </row>
        <row r="254">
          <cell r="Y254" t="str">
            <v xml:space="preserve">FERRALLATS ARMANGUE SAU   </v>
          </cell>
          <cell r="Z254">
            <v>500816</v>
          </cell>
        </row>
        <row r="255">
          <cell r="Y255" t="str">
            <v xml:space="preserve">FERRER ANTOINE ET CITANE  </v>
          </cell>
          <cell r="Z255">
            <v>500598</v>
          </cell>
        </row>
        <row r="256">
          <cell r="Y256" t="str">
            <v xml:space="preserve">FESTINA FRANCE    </v>
          </cell>
          <cell r="Z256">
            <v>6804</v>
          </cell>
        </row>
        <row r="257">
          <cell r="Y257" t="str">
            <v xml:space="preserve">FIGUERAS FRANCE    </v>
          </cell>
          <cell r="Z257">
            <v>1010</v>
          </cell>
        </row>
        <row r="258">
          <cell r="Y258" t="str">
            <v xml:space="preserve">FINANCIERE DSBG    </v>
          </cell>
          <cell r="Z258">
            <v>500659</v>
          </cell>
        </row>
        <row r="259">
          <cell r="Y259" t="str">
            <v xml:space="preserve">FINECOL SA    </v>
          </cell>
          <cell r="Z259">
            <v>500303</v>
          </cell>
        </row>
        <row r="260">
          <cell r="Y260" t="str">
            <v xml:space="preserve">FINQUES TORELLO FRANCE   </v>
          </cell>
          <cell r="Z260">
            <v>500656</v>
          </cell>
        </row>
        <row r="261">
          <cell r="Y261" t="str">
            <v xml:space="preserve">FINSA FRANCE SAS   </v>
          </cell>
          <cell r="Z261">
            <v>500559</v>
          </cell>
        </row>
        <row r="262">
          <cell r="Y262" t="str">
            <v xml:space="preserve">FINSA HOLDINGS FRANCE SAS  </v>
          </cell>
          <cell r="Z262">
            <v>500755</v>
          </cell>
        </row>
        <row r="263">
          <cell r="Y263" t="str">
            <v xml:space="preserve">FLAMAGAS SARL    </v>
          </cell>
          <cell r="Z263">
            <v>500259</v>
          </cell>
        </row>
        <row r="264">
          <cell r="Y264" t="str">
            <v xml:space="preserve">FLOR VILLENA ADRIAN   </v>
          </cell>
          <cell r="Z264">
            <v>500637</v>
          </cell>
        </row>
        <row r="265">
          <cell r="Y265" t="str">
            <v xml:space="preserve">FLUIDRA FRANCE    </v>
          </cell>
          <cell r="Z265">
            <v>500738</v>
          </cell>
        </row>
        <row r="266">
          <cell r="Y266" t="str">
            <v xml:space="preserve">FOCHESATO ENGINEERING SL   </v>
          </cell>
          <cell r="Z266">
            <v>500634</v>
          </cell>
        </row>
        <row r="267">
          <cell r="Y267" t="str">
            <v xml:space="preserve">FONOLL / TERLEIRA   </v>
          </cell>
          <cell r="Z267">
            <v>500858</v>
          </cell>
        </row>
        <row r="268">
          <cell r="Y268" t="str">
            <v xml:space="preserve">FONS STEPAHNE    </v>
          </cell>
          <cell r="Z268">
            <v>6923</v>
          </cell>
        </row>
        <row r="269">
          <cell r="Y269" t="str">
            <v xml:space="preserve">FONTAINE BRIGITTE    </v>
          </cell>
          <cell r="Z269">
            <v>500668</v>
          </cell>
        </row>
        <row r="270">
          <cell r="Y270" t="str">
            <v xml:space="preserve">FONTESTAD     </v>
          </cell>
          <cell r="Z270">
            <v>5481</v>
          </cell>
        </row>
        <row r="271">
          <cell r="Y271" t="str">
            <v xml:space="preserve">FORESA FRANCE    </v>
          </cell>
          <cell r="Z271">
            <v>500395</v>
          </cell>
        </row>
        <row r="272">
          <cell r="Y272" t="str">
            <v xml:space="preserve">FOREZ EMBALLAGES SARL   </v>
          </cell>
          <cell r="Z272">
            <v>500792</v>
          </cell>
        </row>
        <row r="273">
          <cell r="Y273" t="str">
            <v xml:space="preserve">FORMOL Y DERIVADOS SA  </v>
          </cell>
          <cell r="Z273">
            <v>400183</v>
          </cell>
        </row>
        <row r="274">
          <cell r="Y274" t="str">
            <v xml:space="preserve">FORT FRERES SA   </v>
          </cell>
          <cell r="Z274">
            <v>5852</v>
          </cell>
        </row>
        <row r="275">
          <cell r="Y275" t="str">
            <v xml:space="preserve">FRADERA SILVIA    </v>
          </cell>
          <cell r="Z275">
            <v>500823</v>
          </cell>
        </row>
        <row r="276">
          <cell r="Y276" t="str">
            <v xml:space="preserve">FRANCAISE DES CHAPES SARL  </v>
          </cell>
          <cell r="Z276">
            <v>500332</v>
          </cell>
        </row>
        <row r="277">
          <cell r="Y277" t="str">
            <v xml:space="preserve">FRASNO SOLA JAUME   </v>
          </cell>
          <cell r="Z277">
            <v>500633</v>
          </cell>
        </row>
        <row r="278">
          <cell r="Y278" t="str">
            <v xml:space="preserve">FREIXENET FRANCE    </v>
          </cell>
          <cell r="Z278">
            <v>500175</v>
          </cell>
        </row>
        <row r="279">
          <cell r="Y279" t="str">
            <v xml:space="preserve">FRUITES GOZALBO SA   </v>
          </cell>
          <cell r="Z279">
            <v>300193</v>
          </cell>
        </row>
        <row r="280">
          <cell r="Y280" t="str">
            <v xml:space="preserve">FUENSO HOSPES PARIS   </v>
          </cell>
          <cell r="Z280">
            <v>500546</v>
          </cell>
        </row>
        <row r="281">
          <cell r="Y281" t="str">
            <v xml:space="preserve">FUNDACIO PRIVADA DE LES C </v>
          </cell>
          <cell r="Z281">
            <v>7542</v>
          </cell>
        </row>
        <row r="282">
          <cell r="Y282" t="str">
            <v xml:space="preserve">GABRIEL FERNANDEZ S.L.   </v>
          </cell>
          <cell r="Z282">
            <v>6683</v>
          </cell>
        </row>
        <row r="283">
          <cell r="Y283" t="str">
            <v xml:space="preserve">GABRIELA SARL    </v>
          </cell>
          <cell r="Z283">
            <v>500644</v>
          </cell>
        </row>
        <row r="284">
          <cell r="Y284" t="str">
            <v xml:space="preserve">GADEA RESTAURA SAS   </v>
          </cell>
          <cell r="Z284">
            <v>500393</v>
          </cell>
        </row>
        <row r="285">
          <cell r="Y285" t="str">
            <v xml:space="preserve">GAL INVEST I SCI  </v>
          </cell>
          <cell r="Z285">
            <v>6001</v>
          </cell>
        </row>
        <row r="286">
          <cell r="Y286" t="str">
            <v xml:space="preserve">GALA VOGUE SL   </v>
          </cell>
          <cell r="Z286">
            <v>500448</v>
          </cell>
        </row>
        <row r="287">
          <cell r="Y287" t="str">
            <v xml:space="preserve">GALERIE DES GRANDES ARCAD  </v>
          </cell>
          <cell r="Z287">
            <v>500114</v>
          </cell>
        </row>
        <row r="288">
          <cell r="Y288" t="str">
            <v xml:space="preserve">GALERIE VARINE    </v>
          </cell>
          <cell r="Z288">
            <v>3246</v>
          </cell>
        </row>
        <row r="289">
          <cell r="Y289" t="str">
            <v xml:space="preserve">GARCIA DE POU FRANCE  </v>
          </cell>
          <cell r="Z289">
            <v>7767</v>
          </cell>
        </row>
        <row r="290">
          <cell r="Y290" t="str">
            <v xml:space="preserve">GARCIA DE POU SA  </v>
          </cell>
          <cell r="Z290">
            <v>5508</v>
          </cell>
        </row>
        <row r="291">
          <cell r="Y291" t="str">
            <v xml:space="preserve">GARCIA GARCIA EMILIANO   </v>
          </cell>
          <cell r="Z291">
            <v>500580</v>
          </cell>
        </row>
        <row r="292">
          <cell r="Y292" t="str">
            <v xml:space="preserve">GARCIA MORENO J.ANTONIO   </v>
          </cell>
          <cell r="Z292">
            <v>500270</v>
          </cell>
        </row>
        <row r="293">
          <cell r="Y293" t="str">
            <v xml:space="preserve">GARCIA MORENO JUAN MANUEL  </v>
          </cell>
          <cell r="Z293">
            <v>300139</v>
          </cell>
        </row>
        <row r="294">
          <cell r="Y294" t="str">
            <v xml:space="preserve">GARCIA Y ALEPUZ   </v>
          </cell>
          <cell r="Z294">
            <v>500535</v>
          </cell>
        </row>
        <row r="295">
          <cell r="Y295" t="str">
            <v xml:space="preserve">GAROLERA TERESA    </v>
          </cell>
          <cell r="Z295">
            <v>1110</v>
          </cell>
        </row>
        <row r="296">
          <cell r="Y296" t="str">
            <v xml:space="preserve">GARRIDO TALAVERA MARIA D.  </v>
          </cell>
          <cell r="Z296">
            <v>500513</v>
          </cell>
        </row>
        <row r="297">
          <cell r="Y297" t="str">
            <v xml:space="preserve">GASCON JAIME    </v>
          </cell>
          <cell r="Z297">
            <v>5504</v>
          </cell>
        </row>
        <row r="298">
          <cell r="Y298" t="str">
            <v xml:space="preserve">GB PARTICIPATIONS    </v>
          </cell>
          <cell r="Z298">
            <v>500107</v>
          </cell>
        </row>
        <row r="299">
          <cell r="Y299" t="str">
            <v xml:space="preserve">GECINA SA    </v>
          </cell>
          <cell r="Z299">
            <v>500561</v>
          </cell>
        </row>
        <row r="300">
          <cell r="Y300" t="str">
            <v xml:space="preserve">GECINA SA SYNDICATION   </v>
          </cell>
          <cell r="Z300">
            <v>500538</v>
          </cell>
        </row>
        <row r="301">
          <cell r="Y301" t="str">
            <v xml:space="preserve">GES SIEMSA    </v>
          </cell>
          <cell r="Z301">
            <v>500641</v>
          </cell>
        </row>
        <row r="302">
          <cell r="Y302" t="str">
            <v xml:space="preserve">GHARIANI TARAK    </v>
          </cell>
          <cell r="Z302">
            <v>500093</v>
          </cell>
        </row>
        <row r="303">
          <cell r="Y303" t="str">
            <v xml:space="preserve">GHESQUIERES SAS    </v>
          </cell>
          <cell r="Z303">
            <v>500536</v>
          </cell>
        </row>
        <row r="304">
          <cell r="Y304" t="str">
            <v xml:space="preserve">GILG GEORGES ALBERT   </v>
          </cell>
          <cell r="Z304">
            <v>500410</v>
          </cell>
        </row>
        <row r="305">
          <cell r="Y305" t="str">
            <v xml:space="preserve">GIMENEZ MONTSE    </v>
          </cell>
          <cell r="Z305">
            <v>7788</v>
          </cell>
        </row>
        <row r="306">
          <cell r="Y306" t="str">
            <v xml:space="preserve">GINVEST     </v>
          </cell>
          <cell r="Z306">
            <v>6510</v>
          </cell>
        </row>
        <row r="307">
          <cell r="Y307" t="str">
            <v xml:space="preserve">GIRALBA SA    </v>
          </cell>
          <cell r="Z307">
            <v>3014</v>
          </cell>
        </row>
        <row r="308">
          <cell r="Y308" t="str">
            <v xml:space="preserve">GIRBAU SA    </v>
          </cell>
          <cell r="Z308">
            <v>3074</v>
          </cell>
        </row>
        <row r="309">
          <cell r="Y309" t="str">
            <v xml:space="preserve">GIRO ALCALA ESTHER   </v>
          </cell>
          <cell r="Z309">
            <v>500818</v>
          </cell>
        </row>
        <row r="310">
          <cell r="Y310" t="str">
            <v xml:space="preserve">GIROPES SL    </v>
          </cell>
          <cell r="Z310">
            <v>300248</v>
          </cell>
        </row>
        <row r="311">
          <cell r="Y311" t="str">
            <v xml:space="preserve">GLEN DHU LIMITED   </v>
          </cell>
          <cell r="Z311">
            <v>500263</v>
          </cell>
        </row>
        <row r="312">
          <cell r="Y312" t="str">
            <v xml:space="preserve">GLEN VORLICH FRANCE SCI  </v>
          </cell>
          <cell r="Z312">
            <v>500444</v>
          </cell>
        </row>
        <row r="313">
          <cell r="Y313" t="str">
            <v xml:space="preserve">GLEN VORLICH LTD   </v>
          </cell>
          <cell r="Z313">
            <v>500407</v>
          </cell>
        </row>
        <row r="314">
          <cell r="Y314" t="str">
            <v xml:space="preserve">GODAYOL GENE JORDI   </v>
          </cell>
          <cell r="Z314">
            <v>500238</v>
          </cell>
        </row>
        <row r="315">
          <cell r="Y315" t="str">
            <v xml:space="preserve">GOMA CAMPS FRANCE SAS  </v>
          </cell>
          <cell r="Z315">
            <v>500429</v>
          </cell>
        </row>
        <row r="316">
          <cell r="Y316" t="str">
            <v xml:space="preserve">GOMEZ MUTLLO AGUSTIN   </v>
          </cell>
          <cell r="Z316">
            <v>500572</v>
          </cell>
        </row>
        <row r="317">
          <cell r="Y317" t="str">
            <v xml:space="preserve">GOMEZ ROVIRA JORGE   </v>
          </cell>
          <cell r="Z317">
            <v>500819</v>
          </cell>
        </row>
        <row r="318">
          <cell r="Y318" t="str">
            <v xml:space="preserve">GOMILA CH (E.I)   </v>
          </cell>
          <cell r="Z318">
            <v>3000</v>
          </cell>
        </row>
        <row r="319">
          <cell r="Y319" t="str">
            <v xml:space="preserve">GONZALEZ JOSEPHINE    </v>
          </cell>
          <cell r="Z319">
            <v>2255</v>
          </cell>
        </row>
        <row r="320">
          <cell r="Y320" t="str">
            <v xml:space="preserve">GONZALEZ Y ROMAGOSA   </v>
          </cell>
          <cell r="Z320">
            <v>500684</v>
          </cell>
        </row>
        <row r="321">
          <cell r="Y321" t="str">
            <v xml:space="preserve">GP COSMETIQUES SARL   </v>
          </cell>
          <cell r="Z321">
            <v>500522</v>
          </cell>
        </row>
        <row r="322">
          <cell r="Y322" t="str">
            <v xml:space="preserve">GPM - MARDELSA   </v>
          </cell>
          <cell r="Z322">
            <v>6969</v>
          </cell>
        </row>
        <row r="323">
          <cell r="Y323" t="str">
            <v xml:space="preserve">GRABADOS BORONAT HERMANOS   </v>
          </cell>
          <cell r="Z323">
            <v>6328</v>
          </cell>
        </row>
        <row r="324">
          <cell r="Y324" t="str">
            <v xml:space="preserve">GRAFICAS JOMAGAR SL   </v>
          </cell>
          <cell r="Z324">
            <v>500229</v>
          </cell>
        </row>
        <row r="325">
          <cell r="Y325" t="str">
            <v xml:space="preserve">GRAN FORT    </v>
          </cell>
          <cell r="Z325">
            <v>500662</v>
          </cell>
        </row>
        <row r="326">
          <cell r="Y326" t="str">
            <v xml:space="preserve">GRANCASA SL    </v>
          </cell>
          <cell r="Z326">
            <v>500372</v>
          </cell>
        </row>
        <row r="327">
          <cell r="Y327" t="str">
            <v xml:space="preserve">GRANES CAMPASOL    </v>
          </cell>
          <cell r="Z327">
            <v>500469</v>
          </cell>
        </row>
        <row r="328">
          <cell r="Y328" t="str">
            <v xml:space="preserve">GRAUPERA CORNET SALVADOR   </v>
          </cell>
          <cell r="Z328">
            <v>500817</v>
          </cell>
        </row>
        <row r="329">
          <cell r="Y329" t="str">
            <v xml:space="preserve">GRAUVELL FRANCE SA   </v>
          </cell>
          <cell r="Z329">
            <v>3760</v>
          </cell>
        </row>
        <row r="330">
          <cell r="Y330" t="str">
            <v xml:space="preserve">GREENCELL LTD    </v>
          </cell>
          <cell r="Z330">
            <v>7509</v>
          </cell>
        </row>
        <row r="331">
          <cell r="Y331" t="str">
            <v xml:space="preserve">GREFUSA     </v>
          </cell>
          <cell r="Z331">
            <v>6431</v>
          </cell>
        </row>
        <row r="332">
          <cell r="Y332" t="str">
            <v xml:space="preserve">GRIMAULT OU MARTINEZ   </v>
          </cell>
          <cell r="Z332">
            <v>500427</v>
          </cell>
        </row>
        <row r="333">
          <cell r="Y333" t="str">
            <v xml:space="preserve">GRODSINSKY ADRIANA    </v>
          </cell>
          <cell r="Z333">
            <v>5832</v>
          </cell>
        </row>
        <row r="334">
          <cell r="Y334" t="str">
            <v xml:space="preserve">GROUPE HOCHE ESPAIS INVES  </v>
          </cell>
          <cell r="Z334">
            <v>500594</v>
          </cell>
        </row>
        <row r="335">
          <cell r="Y335" t="str">
            <v xml:space="preserve">GROUPE IMMO MONTEVERDE   </v>
          </cell>
          <cell r="Z335">
            <v>500629</v>
          </cell>
        </row>
        <row r="336">
          <cell r="Y336" t="str">
            <v xml:space="preserve">GROUPE WALBAUM - IAR  </v>
          </cell>
          <cell r="Z336">
            <v>500462</v>
          </cell>
        </row>
        <row r="337">
          <cell r="Y337" t="str">
            <v xml:space="preserve">GRUP UNEXPORC S.A.   </v>
          </cell>
          <cell r="Z337">
            <v>7659</v>
          </cell>
        </row>
        <row r="338">
          <cell r="Y338" t="str">
            <v xml:space="preserve">GRUPIMAR S.L    </v>
          </cell>
          <cell r="Z338">
            <v>500617</v>
          </cell>
        </row>
        <row r="339">
          <cell r="Y339" t="str">
            <v xml:space="preserve">GRUPO SCHOLTZ    </v>
          </cell>
          <cell r="Z339">
            <v>500626</v>
          </cell>
        </row>
        <row r="340">
          <cell r="Y340" t="str">
            <v xml:space="preserve">GTA SISTEMAS SL   </v>
          </cell>
          <cell r="Z340">
            <v>500333</v>
          </cell>
        </row>
        <row r="341">
          <cell r="Y341" t="str">
            <v xml:space="preserve">GTEC     </v>
          </cell>
          <cell r="Z341">
            <v>500476</v>
          </cell>
        </row>
        <row r="342">
          <cell r="Y342" t="str">
            <v xml:space="preserve">GUARCH ROSSEL JORDI   </v>
          </cell>
          <cell r="Z342">
            <v>500785</v>
          </cell>
        </row>
        <row r="343">
          <cell r="Y343" t="str">
            <v xml:space="preserve">GUEE CLAUDINE    </v>
          </cell>
          <cell r="Z343">
            <v>500664</v>
          </cell>
        </row>
        <row r="344">
          <cell r="Y344" t="str">
            <v xml:space="preserve">GUIRADO PABLO JAVIER   </v>
          </cell>
          <cell r="Z344">
            <v>500126</v>
          </cell>
        </row>
        <row r="345">
          <cell r="Y345" t="str">
            <v xml:space="preserve">GUIRAO PUIGDEVALL    </v>
          </cell>
          <cell r="Z345">
            <v>500623</v>
          </cell>
        </row>
        <row r="346">
          <cell r="Y346" t="str">
            <v xml:space="preserve">GUTIERREZ ANDREA CATALINA   </v>
          </cell>
          <cell r="Z346">
            <v>500791</v>
          </cell>
        </row>
        <row r="347">
          <cell r="Y347" t="str">
            <v xml:space="preserve">GUTMAR SA    </v>
          </cell>
          <cell r="Z347">
            <v>7363</v>
          </cell>
        </row>
        <row r="348">
          <cell r="Y348" t="str">
            <v xml:space="preserve">GUTSER     </v>
          </cell>
          <cell r="Z348">
            <v>7253</v>
          </cell>
        </row>
        <row r="349">
          <cell r="Y349" t="str">
            <v xml:space="preserve">H3 PROPRIETES FRANCE   </v>
          </cell>
          <cell r="Z349">
            <v>500698</v>
          </cell>
        </row>
        <row r="350">
          <cell r="Y350" t="str">
            <v xml:space="preserve">HDB     </v>
          </cell>
          <cell r="Z350">
            <v>5593</v>
          </cell>
        </row>
        <row r="351">
          <cell r="Y351" t="str">
            <v xml:space="preserve">HERERRO FONPLAZO 5 FIM  </v>
          </cell>
          <cell r="Z351">
            <v>400205</v>
          </cell>
        </row>
        <row r="352">
          <cell r="Y352" t="str">
            <v xml:space="preserve">HERMES COMMUNICACIONS SA   </v>
          </cell>
          <cell r="Z352">
            <v>7101</v>
          </cell>
        </row>
        <row r="353">
          <cell r="Y353" t="str">
            <v xml:space="preserve">HERNAMPEREZ NUNEZ MARTA   </v>
          </cell>
          <cell r="Z353">
            <v>500855</v>
          </cell>
        </row>
        <row r="354">
          <cell r="Y354" t="str">
            <v xml:space="preserve">HERNANDEZ MULLERAS ALEJAN   </v>
          </cell>
          <cell r="Z354">
            <v>500588</v>
          </cell>
        </row>
        <row r="355">
          <cell r="Y355" t="str">
            <v xml:space="preserve">HERNANDEZ ROSA    </v>
          </cell>
          <cell r="Z355">
            <v>1101</v>
          </cell>
        </row>
        <row r="356">
          <cell r="Y356" t="str">
            <v xml:space="preserve">HERRERO BS GAR.DOBLE 1FIM  </v>
          </cell>
          <cell r="Z356">
            <v>400207</v>
          </cell>
        </row>
        <row r="357">
          <cell r="Y357" t="str">
            <v xml:space="preserve">HERRERO FONDO 125 S1 FIM </v>
          </cell>
          <cell r="Z357">
            <v>400197</v>
          </cell>
        </row>
        <row r="358">
          <cell r="Y358" t="str">
            <v xml:space="preserve">HERRERO FONPLAZO III   </v>
          </cell>
          <cell r="Z358">
            <v>400194</v>
          </cell>
        </row>
        <row r="359">
          <cell r="Y359" t="str">
            <v xml:space="preserve">HERRERO FONPLAZO IV FIM  </v>
          </cell>
          <cell r="Z359">
            <v>400196</v>
          </cell>
        </row>
        <row r="360">
          <cell r="Y360" t="str">
            <v xml:space="preserve">HERVY LEBLANC    </v>
          </cell>
          <cell r="Z360">
            <v>500502</v>
          </cell>
        </row>
        <row r="361">
          <cell r="Y361" t="str">
            <v xml:space="preserve">HOLDAGE SAS    </v>
          </cell>
          <cell r="Z361">
            <v>500463</v>
          </cell>
        </row>
        <row r="362">
          <cell r="Y362" t="str">
            <v xml:space="preserve">HOLDING DES PARCS EOLIENS  </v>
          </cell>
          <cell r="Z362">
            <v>500554</v>
          </cell>
        </row>
        <row r="363">
          <cell r="Y363" t="str">
            <v xml:space="preserve">HOSTELERIA UNIDA SA   </v>
          </cell>
          <cell r="Z363">
            <v>400187</v>
          </cell>
        </row>
        <row r="364">
          <cell r="Y364" t="str">
            <v xml:space="preserve">HOTEL LANCASTER    </v>
          </cell>
          <cell r="Z364">
            <v>500560</v>
          </cell>
        </row>
        <row r="365">
          <cell r="Y365" t="str">
            <v xml:space="preserve">HOTEL NEW YORK ASSOCIES S </v>
          </cell>
          <cell r="Z365">
            <v>4080</v>
          </cell>
        </row>
        <row r="366">
          <cell r="Y366" t="str">
            <v xml:space="preserve">HOTEL SANTA FE ASSOCIES S </v>
          </cell>
          <cell r="Z366">
            <v>4084</v>
          </cell>
        </row>
        <row r="367">
          <cell r="Y367" t="str">
            <v xml:space="preserve">HUARTE M.JOSEFA/ HAMZI J.  </v>
          </cell>
          <cell r="Z367">
            <v>500851</v>
          </cell>
        </row>
        <row r="368">
          <cell r="Y368" t="str">
            <v xml:space="preserve">HYDROSWIM INTERNATIONAL    </v>
          </cell>
          <cell r="Z368">
            <v>500670</v>
          </cell>
        </row>
        <row r="369">
          <cell r="Y369" t="str">
            <v xml:space="preserve">IBANEZ ALONSO MARIA   </v>
          </cell>
          <cell r="Z369">
            <v>500798</v>
          </cell>
        </row>
        <row r="370">
          <cell r="Y370" t="str">
            <v xml:space="preserve">IBERICO RUNGIS INTERNATIO   </v>
          </cell>
          <cell r="Z370">
            <v>1216</v>
          </cell>
        </row>
        <row r="371">
          <cell r="Y371" t="str">
            <v xml:space="preserve">ID2S FRANCE    </v>
          </cell>
          <cell r="Z371">
            <v>500445</v>
          </cell>
        </row>
        <row r="372">
          <cell r="Y372" t="str">
            <v xml:space="preserve">IDENTIFICACION SYSTEMS    </v>
          </cell>
          <cell r="Z372">
            <v>500671</v>
          </cell>
        </row>
        <row r="373">
          <cell r="Y373" t="str">
            <v xml:space="preserve">IMC TOYS FRANCE   </v>
          </cell>
          <cell r="Z373">
            <v>500512</v>
          </cell>
        </row>
        <row r="374">
          <cell r="Y374" t="str">
            <v xml:space="preserve">IMMO BAR    </v>
          </cell>
          <cell r="Z374">
            <v>500636</v>
          </cell>
        </row>
        <row r="375">
          <cell r="Y375" t="str">
            <v xml:space="preserve">IMPORTACIONES NAUTICAS SA   </v>
          </cell>
          <cell r="Z375">
            <v>500658</v>
          </cell>
        </row>
        <row r="376">
          <cell r="Y376" t="str">
            <v xml:space="preserve">IMPRESSIONS ROTATIVES OFF   </v>
          </cell>
          <cell r="Z376">
            <v>6041</v>
          </cell>
        </row>
        <row r="377">
          <cell r="Y377" t="str">
            <v xml:space="preserve">IMPULS FRANCE    </v>
          </cell>
          <cell r="Z377">
            <v>5920</v>
          </cell>
        </row>
        <row r="378">
          <cell r="Y378" t="str">
            <v xml:space="preserve">IMPULS TECNOLOGIES S.A   </v>
          </cell>
          <cell r="Z378">
            <v>5933</v>
          </cell>
        </row>
        <row r="379">
          <cell r="Y379" t="str">
            <v xml:space="preserve">INDECA FRANCE SARL   </v>
          </cell>
          <cell r="Z379">
            <v>500704</v>
          </cell>
        </row>
        <row r="380">
          <cell r="Y380" t="str">
            <v xml:space="preserve">INDUSTRIAS BOTELLA    </v>
          </cell>
          <cell r="Z380">
            <v>500612</v>
          </cell>
        </row>
        <row r="381">
          <cell r="Y381" t="str">
            <v xml:space="preserve">INDUSTRIAS LORENZO    </v>
          </cell>
          <cell r="Z381">
            <v>6886</v>
          </cell>
        </row>
        <row r="382">
          <cell r="Y382" t="str">
            <v xml:space="preserve">INDUSTRIAS RAMON SOLER SA  </v>
          </cell>
          <cell r="Z382">
            <v>500227</v>
          </cell>
        </row>
        <row r="383">
          <cell r="Y383" t="str">
            <v xml:space="preserve">INDUSTRIAS ROYAL TERMIC   </v>
          </cell>
          <cell r="Z383">
            <v>500471</v>
          </cell>
        </row>
        <row r="384">
          <cell r="Y384" t="str">
            <v xml:space="preserve">INDUSTRIAS VALENZUELA SL   </v>
          </cell>
          <cell r="Z384">
            <v>500248</v>
          </cell>
        </row>
        <row r="385">
          <cell r="Y385" t="str">
            <v xml:space="preserve">INFEMA SA    </v>
          </cell>
          <cell r="Z385">
            <v>500115</v>
          </cell>
        </row>
        <row r="386">
          <cell r="Y386" t="str">
            <v xml:space="preserve">INMO MONTAIGNE    </v>
          </cell>
          <cell r="Z386">
            <v>500117</v>
          </cell>
        </row>
        <row r="387">
          <cell r="Y387" t="str">
            <v xml:space="preserve">INMOZEL FRANCE    </v>
          </cell>
          <cell r="Z387">
            <v>500654</v>
          </cell>
        </row>
        <row r="388">
          <cell r="Y388" t="str">
            <v xml:space="preserve">INOXCROM     </v>
          </cell>
          <cell r="Z388">
            <v>1009</v>
          </cell>
        </row>
        <row r="389">
          <cell r="Y389" t="str">
            <v xml:space="preserve">INOXPA FRANCE SA   </v>
          </cell>
          <cell r="Z389">
            <v>300129</v>
          </cell>
        </row>
        <row r="390">
          <cell r="Y390" t="str">
            <v xml:space="preserve">INOXPA SOLUTIONS FRANCE   </v>
          </cell>
          <cell r="Z390">
            <v>500555</v>
          </cell>
        </row>
        <row r="391">
          <cell r="Y391" t="str">
            <v xml:space="preserve">INSTITUT RAMON LLULL   </v>
          </cell>
          <cell r="Z391">
            <v>500753</v>
          </cell>
        </row>
        <row r="392">
          <cell r="Y392" t="str">
            <v xml:space="preserve">INSTRUM CRECERE CONSULTIN   </v>
          </cell>
          <cell r="Z392">
            <v>500688</v>
          </cell>
        </row>
        <row r="393">
          <cell r="Y393" t="str">
            <v xml:space="preserve">INTEGRALIA MOVILIDAD SL   </v>
          </cell>
          <cell r="Z393">
            <v>500518</v>
          </cell>
        </row>
        <row r="394">
          <cell r="Y394" t="str">
            <v xml:space="preserve">INTERNATIONAL FRUITS SERV   </v>
          </cell>
          <cell r="Z394">
            <v>4464</v>
          </cell>
        </row>
        <row r="395">
          <cell r="Y395" t="str">
            <v xml:space="preserve">INTERNATIONAL SHOES GARVA   </v>
          </cell>
          <cell r="Z395">
            <v>500722</v>
          </cell>
        </row>
        <row r="396">
          <cell r="Y396" t="str">
            <v xml:space="preserve">INTERPOOL S.A.    </v>
          </cell>
          <cell r="Z396">
            <v>4360</v>
          </cell>
        </row>
        <row r="397">
          <cell r="Y397" t="str">
            <v xml:space="preserve">INTL PERIFERICOS Y MEMORI  </v>
          </cell>
          <cell r="Z397">
            <v>6003</v>
          </cell>
        </row>
        <row r="398">
          <cell r="Y398" t="str">
            <v xml:space="preserve">INVERSIONES HEMISFERIO SL   </v>
          </cell>
          <cell r="Z398">
            <v>400215</v>
          </cell>
        </row>
        <row r="399">
          <cell r="Y399" t="str">
            <v xml:space="preserve">INVESTMENT,SPORT &amp; WEBS   </v>
          </cell>
          <cell r="Z399">
            <v>500806</v>
          </cell>
        </row>
        <row r="400">
          <cell r="Y400" t="str">
            <v xml:space="preserve">INVITATION  SARL   </v>
          </cell>
          <cell r="Z400">
            <v>2949</v>
          </cell>
        </row>
        <row r="401">
          <cell r="Y401" t="str">
            <v xml:space="preserve">IRPEN FRANCE    </v>
          </cell>
          <cell r="Z401">
            <v>5871</v>
          </cell>
        </row>
        <row r="402">
          <cell r="Y402" t="str">
            <v xml:space="preserve">IRRIGARONNE SAS    </v>
          </cell>
          <cell r="Z402">
            <v>500762</v>
          </cell>
        </row>
        <row r="403">
          <cell r="Y403" t="str">
            <v xml:space="preserve">ISAF SARL    </v>
          </cell>
          <cell r="Z403">
            <v>5240</v>
          </cell>
        </row>
        <row r="404">
          <cell r="Y404" t="str">
            <v xml:space="preserve">ITP FORFAIT TELETRANSMIS   </v>
          </cell>
          <cell r="Z404">
            <v>500068</v>
          </cell>
        </row>
        <row r="405">
          <cell r="Y405" t="str">
            <v xml:space="preserve">J2M PRODUCTIONS R.J.   </v>
          </cell>
          <cell r="Z405">
            <v>2653</v>
          </cell>
        </row>
        <row r="406">
          <cell r="Y406" t="str">
            <v xml:space="preserve">JA CREMADES ET ASSOCIES  </v>
          </cell>
          <cell r="Z406">
            <v>1168</v>
          </cell>
        </row>
        <row r="407">
          <cell r="Y407" t="str">
            <v xml:space="preserve">JARDINS DE NORTENE SAS  </v>
          </cell>
          <cell r="Z407">
            <v>500772</v>
          </cell>
        </row>
        <row r="408">
          <cell r="Y408" t="str">
            <v xml:space="preserve">JAUSE SA    </v>
          </cell>
          <cell r="Z408">
            <v>500250</v>
          </cell>
        </row>
        <row r="409">
          <cell r="Y409" t="str">
            <v xml:space="preserve">JEAN MICHEL SA   </v>
          </cell>
          <cell r="Z409">
            <v>500207</v>
          </cell>
        </row>
        <row r="410">
          <cell r="Y410" t="str">
            <v xml:space="preserve">JEBALI     </v>
          </cell>
          <cell r="Z410">
            <v>6454</v>
          </cell>
        </row>
        <row r="411">
          <cell r="Y411" t="str">
            <v xml:space="preserve">JOCAR DE CARLOS OSCA SL </v>
          </cell>
          <cell r="Z411">
            <v>500528</v>
          </cell>
        </row>
        <row r="412">
          <cell r="Y412" t="str">
            <v xml:space="preserve">JOCAVI SA    </v>
          </cell>
          <cell r="Z412">
            <v>6972</v>
          </cell>
        </row>
        <row r="413">
          <cell r="Y413" t="str">
            <v xml:space="preserve">JOMAGAR FRANCE SARL   </v>
          </cell>
          <cell r="Z413">
            <v>500286</v>
          </cell>
        </row>
        <row r="414">
          <cell r="Y414" t="str">
            <v xml:space="preserve">JORDANA BRUNO    </v>
          </cell>
          <cell r="Z414">
            <v>500484</v>
          </cell>
        </row>
        <row r="415">
          <cell r="Y415" t="str">
            <v xml:space="preserve">JUSCAFRESA POLLASTRES SL   </v>
          </cell>
          <cell r="Z415">
            <v>300251</v>
          </cell>
        </row>
        <row r="416">
          <cell r="Y416" t="str">
            <v xml:space="preserve">KEOS     </v>
          </cell>
          <cell r="Z416">
            <v>1136</v>
          </cell>
        </row>
        <row r="417">
          <cell r="Y417" t="str">
            <v xml:space="preserve">KIINVEST SARL    </v>
          </cell>
          <cell r="Z417">
            <v>500437</v>
          </cell>
        </row>
        <row r="418">
          <cell r="Y418" t="str">
            <v xml:space="preserve">KLIMACAL SA    </v>
          </cell>
          <cell r="Z418">
            <v>500827</v>
          </cell>
        </row>
        <row r="419">
          <cell r="Y419" t="str">
            <v xml:space="preserve">KNORR KARL Y GELMA MARCEL </v>
          </cell>
          <cell r="Z419">
            <v>7808</v>
          </cell>
        </row>
        <row r="420">
          <cell r="Y420" t="str">
            <v xml:space="preserve">KOROTA     </v>
          </cell>
          <cell r="Z420">
            <v>500691</v>
          </cell>
        </row>
        <row r="421">
          <cell r="Y421" t="str">
            <v xml:space="preserve">KORTA MYL FRANCE SARL  </v>
          </cell>
          <cell r="Z421">
            <v>500726</v>
          </cell>
        </row>
        <row r="422">
          <cell r="Y422" t="str">
            <v xml:space="preserve">L ESCALE    </v>
          </cell>
          <cell r="Z422">
            <v>3080</v>
          </cell>
        </row>
        <row r="423">
          <cell r="Y423" t="str">
            <v xml:space="preserve">L'ESCARGOTIERE     </v>
          </cell>
          <cell r="Z423">
            <v>1204</v>
          </cell>
        </row>
        <row r="424">
          <cell r="Y424" t="str">
            <v xml:space="preserve">L'EUROPEENNE IMMOBILIERE    </v>
          </cell>
          <cell r="Z424">
            <v>1282</v>
          </cell>
        </row>
        <row r="425">
          <cell r="Y425" t="str">
            <v xml:space="preserve">LA FONCIERE DU LITTORAL  </v>
          </cell>
          <cell r="Z425">
            <v>500302</v>
          </cell>
        </row>
        <row r="426">
          <cell r="Y426" t="str">
            <v xml:space="preserve">LA GRANDE MAISON DE BLANC </v>
          </cell>
          <cell r="Z426">
            <v>500299</v>
          </cell>
        </row>
        <row r="427">
          <cell r="Y427" t="str">
            <v xml:space="preserve">LA METHODE TEATRO SARL  </v>
          </cell>
          <cell r="Z427">
            <v>500602</v>
          </cell>
        </row>
        <row r="428">
          <cell r="Y428" t="str">
            <v xml:space="preserve">LA MOLDURERA INDUSTR. SL  </v>
          </cell>
          <cell r="Z428">
            <v>500234</v>
          </cell>
        </row>
        <row r="429">
          <cell r="Y429" t="str">
            <v xml:space="preserve">LA PLETA DE FONT ROMEU </v>
          </cell>
          <cell r="Z429">
            <v>300078</v>
          </cell>
        </row>
        <row r="430">
          <cell r="Y430" t="str">
            <v xml:space="preserve">LABRUNIE D.    </v>
          </cell>
          <cell r="Z430">
            <v>1743</v>
          </cell>
        </row>
        <row r="431">
          <cell r="Y431" t="str">
            <v xml:space="preserve">LABRUNIE P.    </v>
          </cell>
          <cell r="Z431">
            <v>2834</v>
          </cell>
        </row>
        <row r="432">
          <cell r="Y432" t="str">
            <v xml:space="preserve">LACER SA INVESTS   </v>
          </cell>
          <cell r="Z432">
            <v>5597</v>
          </cell>
        </row>
        <row r="433">
          <cell r="Y433" t="str">
            <v xml:space="preserve">LADY A    </v>
          </cell>
          <cell r="Z433">
            <v>500680</v>
          </cell>
        </row>
        <row r="434">
          <cell r="Y434" t="str">
            <v xml:space="preserve">LAFAYETTE DM    </v>
          </cell>
          <cell r="Z434">
            <v>500737</v>
          </cell>
        </row>
        <row r="435">
          <cell r="Y435" t="str">
            <v xml:space="preserve">LALALA BARCELONA SARL   </v>
          </cell>
          <cell r="Z435">
            <v>500763</v>
          </cell>
        </row>
        <row r="436">
          <cell r="Y436" t="str">
            <v xml:space="preserve">LAMA DIFFUSION    </v>
          </cell>
          <cell r="Z436">
            <v>1133</v>
          </cell>
        </row>
        <row r="437">
          <cell r="Y437" t="str">
            <v xml:space="preserve">LAMBERT PHILIPPE OU CATHE  </v>
          </cell>
          <cell r="Z437">
            <v>500692</v>
          </cell>
        </row>
        <row r="438">
          <cell r="Y438" t="str">
            <v xml:space="preserve">LARROYA BLANES MANUEL   </v>
          </cell>
          <cell r="Z438">
            <v>4709</v>
          </cell>
        </row>
        <row r="439">
          <cell r="Y439" t="str">
            <v xml:space="preserve">LE CERCLE DE LA BOURSE </v>
          </cell>
          <cell r="Z439">
            <v>300155</v>
          </cell>
        </row>
        <row r="440">
          <cell r="Y440" t="str">
            <v xml:space="preserve">LE FROID    </v>
          </cell>
          <cell r="Z440">
            <v>500571</v>
          </cell>
        </row>
        <row r="441">
          <cell r="Y441" t="str">
            <v xml:space="preserve">LEDS C4 SA   </v>
          </cell>
          <cell r="Z441">
            <v>500628</v>
          </cell>
        </row>
        <row r="442">
          <cell r="Y442" t="str">
            <v xml:space="preserve">LEGRAND JEAN M   </v>
          </cell>
          <cell r="Z442">
            <v>2542</v>
          </cell>
        </row>
        <row r="443">
          <cell r="Y443" t="str">
            <v xml:space="preserve">LEKHAL AYA    </v>
          </cell>
          <cell r="Z443">
            <v>500558</v>
          </cell>
        </row>
        <row r="444">
          <cell r="Y444" t="str">
            <v xml:space="preserve">LEKHAL MOHAMED MAHMOUD   </v>
          </cell>
          <cell r="Z444">
            <v>500556</v>
          </cell>
        </row>
        <row r="445">
          <cell r="Y445" t="str">
            <v xml:space="preserve">LENOBLE "GLACIERES DU VAL  </v>
          </cell>
          <cell r="Z445">
            <v>1593</v>
          </cell>
        </row>
        <row r="446">
          <cell r="Y446" t="str">
            <v xml:space="preserve">LESA Y ASOCIADOS SL  </v>
          </cell>
          <cell r="Z446">
            <v>4820</v>
          </cell>
        </row>
        <row r="447">
          <cell r="Y447" t="str">
            <v xml:space="preserve">LEVESTA SA    </v>
          </cell>
          <cell r="Z447">
            <v>7576</v>
          </cell>
        </row>
        <row r="448">
          <cell r="Y448" t="str">
            <v xml:space="preserve">LIBRAIRIE FERNAND NATHAN   </v>
          </cell>
          <cell r="Z448">
            <v>500778</v>
          </cell>
        </row>
        <row r="449">
          <cell r="Y449" t="str">
            <v xml:space="preserve">LIVING PLACES SL   </v>
          </cell>
          <cell r="Z449">
            <v>500642</v>
          </cell>
        </row>
        <row r="450">
          <cell r="Y450" t="str">
            <v xml:space="preserve">LIWE FRANCE    </v>
          </cell>
          <cell r="Z450">
            <v>500686</v>
          </cell>
        </row>
        <row r="451">
          <cell r="Y451" t="str">
            <v xml:space="preserve">LLAPASSET PRIMEURS    </v>
          </cell>
          <cell r="Z451">
            <v>1190</v>
          </cell>
        </row>
        <row r="452">
          <cell r="Y452" t="str">
            <v xml:space="preserve">LLONCH PABLO    </v>
          </cell>
          <cell r="Z452">
            <v>500782</v>
          </cell>
        </row>
        <row r="453">
          <cell r="Y453" t="str">
            <v xml:space="preserve">LLONCH Y VILAPLANA   </v>
          </cell>
          <cell r="Z453">
            <v>500261</v>
          </cell>
        </row>
        <row r="454">
          <cell r="Y454" t="str">
            <v xml:space="preserve">LOPEZ CASAS ISABEL   </v>
          </cell>
          <cell r="Z454">
            <v>500589</v>
          </cell>
        </row>
        <row r="455">
          <cell r="Y455" t="str">
            <v xml:space="preserve">LORCERAM SAS PORCELANOSA   </v>
          </cell>
          <cell r="Z455">
            <v>7298</v>
          </cell>
        </row>
        <row r="456">
          <cell r="Y456" t="str">
            <v xml:space="preserve">LORMARIN SA    </v>
          </cell>
          <cell r="Z456">
            <v>3203</v>
          </cell>
        </row>
        <row r="457">
          <cell r="Y457" t="str">
            <v xml:space="preserve">LUCKY TOWN SLU   </v>
          </cell>
          <cell r="Z457">
            <v>500596</v>
          </cell>
        </row>
        <row r="458">
          <cell r="Y458" t="str">
            <v xml:space="preserve">LUIS CAPDEVILA SA   </v>
          </cell>
          <cell r="Z458">
            <v>7540</v>
          </cell>
        </row>
        <row r="459">
          <cell r="Y459" t="str">
            <v xml:space="preserve">LUIS RAMO SL   </v>
          </cell>
          <cell r="Z459">
            <v>500088</v>
          </cell>
        </row>
        <row r="460">
          <cell r="Y460" t="str">
            <v xml:space="preserve">LUMIPLUCHE     </v>
          </cell>
          <cell r="Z460">
            <v>1591</v>
          </cell>
        </row>
        <row r="461">
          <cell r="Y461" t="str">
            <v xml:space="preserve">LUXENTER EUROPE SL   </v>
          </cell>
          <cell r="Z461">
            <v>500836</v>
          </cell>
        </row>
        <row r="462">
          <cell r="Y462" t="str">
            <v xml:space="preserve">LUXENTER WORLD SA   </v>
          </cell>
          <cell r="Z462">
            <v>500743</v>
          </cell>
        </row>
        <row r="463">
          <cell r="Y463" t="str">
            <v xml:space="preserve">MAFRICA     </v>
          </cell>
          <cell r="Z463">
            <v>6854</v>
          </cell>
        </row>
        <row r="464">
          <cell r="Y464" t="str">
            <v xml:space="preserve">MAISONS MEDITERRANEE    </v>
          </cell>
          <cell r="Z464">
            <v>1585</v>
          </cell>
        </row>
        <row r="465">
          <cell r="Y465" t="str">
            <v xml:space="preserve">MANCEBO JORGE    </v>
          </cell>
          <cell r="Z465">
            <v>1306</v>
          </cell>
        </row>
        <row r="466">
          <cell r="Y466" t="str">
            <v xml:space="preserve">MANGEANT FREDERIC PASCAL   </v>
          </cell>
          <cell r="Z466">
            <v>500715</v>
          </cell>
        </row>
        <row r="467">
          <cell r="Y467" t="str">
            <v xml:space="preserve">MANGEANT FREDERIC WENDY   </v>
          </cell>
          <cell r="Z467">
            <v>500677</v>
          </cell>
        </row>
        <row r="468">
          <cell r="Y468" t="str">
            <v xml:space="preserve">MANGO FRANCE    </v>
          </cell>
          <cell r="Z468">
            <v>6734</v>
          </cell>
        </row>
        <row r="469">
          <cell r="Y469" t="str">
            <v xml:space="preserve">MANUEL REVERT Y CIA SA </v>
          </cell>
          <cell r="Z469">
            <v>300227</v>
          </cell>
        </row>
        <row r="470">
          <cell r="Y470" t="str">
            <v xml:space="preserve">MANUFACTURAS MAGO    </v>
          </cell>
          <cell r="Z470">
            <v>5656</v>
          </cell>
        </row>
        <row r="471">
          <cell r="Y471" t="str">
            <v xml:space="preserve">MAPFRE RE CIA. DE REASEGU </v>
          </cell>
          <cell r="Z471">
            <v>5879</v>
          </cell>
        </row>
        <row r="472">
          <cell r="Y472" t="str">
            <v xml:space="preserve">MARANTE FERRAN    </v>
          </cell>
          <cell r="Z472">
            <v>5506</v>
          </cell>
        </row>
        <row r="473">
          <cell r="Y473" t="str">
            <v xml:space="preserve">MARCEL OUVRIER    </v>
          </cell>
          <cell r="Z473">
            <v>7590</v>
          </cell>
        </row>
        <row r="474">
          <cell r="Y474" t="str">
            <v xml:space="preserve">MARCO DACHS SA   </v>
          </cell>
          <cell r="Z474">
            <v>500309</v>
          </cell>
        </row>
        <row r="475">
          <cell r="Y475" t="str">
            <v xml:space="preserve">MARCOS     </v>
          </cell>
          <cell r="Z475">
            <v>1910</v>
          </cell>
        </row>
        <row r="476">
          <cell r="Y476" t="str">
            <v xml:space="preserve">MARTI COLL    </v>
          </cell>
          <cell r="Z476">
            <v>5706</v>
          </cell>
        </row>
        <row r="477">
          <cell r="Y477" t="str">
            <v xml:space="preserve">MARTINEZ ANTONIO/GERTRUD    </v>
          </cell>
          <cell r="Z477">
            <v>500359</v>
          </cell>
        </row>
        <row r="478">
          <cell r="Y478" t="str">
            <v xml:space="preserve">MARTINEZ FRANCOIS WALTER   </v>
          </cell>
          <cell r="Z478">
            <v>1089</v>
          </cell>
        </row>
        <row r="479">
          <cell r="Y479" t="str">
            <v xml:space="preserve">MARTINEZ PELLICER    </v>
          </cell>
          <cell r="Z479">
            <v>6831</v>
          </cell>
        </row>
        <row r="480">
          <cell r="Y480" t="str">
            <v xml:space="preserve">MARTINEZ ROBERT ANTOINE   </v>
          </cell>
          <cell r="Z480">
            <v>500358</v>
          </cell>
        </row>
        <row r="481">
          <cell r="Y481" t="str">
            <v xml:space="preserve">MARTINEZ SANDRA    </v>
          </cell>
          <cell r="Z481">
            <v>500360</v>
          </cell>
        </row>
        <row r="482">
          <cell r="Y482" t="str">
            <v xml:space="preserve">MASSEGUR SA    </v>
          </cell>
          <cell r="Z482">
            <v>300229</v>
          </cell>
        </row>
        <row r="483">
          <cell r="Y483" t="str">
            <v xml:space="preserve">MASSIMO DUTTI FRANCE   </v>
          </cell>
          <cell r="Z483">
            <v>500318</v>
          </cell>
        </row>
        <row r="484">
          <cell r="Y484" t="str">
            <v xml:space="preserve">MAUDENS JACQUES    </v>
          </cell>
          <cell r="Z484">
            <v>200001</v>
          </cell>
        </row>
        <row r="485">
          <cell r="Y485" t="str">
            <v xml:space="preserve">MAYORTI PROMOCIONS SCI   </v>
          </cell>
          <cell r="Z485">
            <v>500276</v>
          </cell>
        </row>
        <row r="486">
          <cell r="Y486" t="str">
            <v xml:space="preserve">MB DIVISAS 1   </v>
          </cell>
          <cell r="Z486">
            <v>6774</v>
          </cell>
        </row>
        <row r="487">
          <cell r="Y487" t="str">
            <v xml:space="preserve">MB FONDO 2   </v>
          </cell>
          <cell r="Z487">
            <v>6690</v>
          </cell>
        </row>
        <row r="488">
          <cell r="Y488" t="str">
            <v xml:space="preserve">MB FONDO 22   </v>
          </cell>
          <cell r="Z488">
            <v>7375</v>
          </cell>
        </row>
        <row r="489">
          <cell r="Y489" t="str">
            <v xml:space="preserve">MB FONDO 4   </v>
          </cell>
          <cell r="Z489">
            <v>6691</v>
          </cell>
        </row>
        <row r="490">
          <cell r="Y490" t="str">
            <v xml:space="preserve">MB FONDO 44   </v>
          </cell>
          <cell r="Z490">
            <v>7497</v>
          </cell>
        </row>
        <row r="491">
          <cell r="Y491" t="str">
            <v xml:space="preserve">MB FONDO 5   </v>
          </cell>
          <cell r="Z491">
            <v>7376</v>
          </cell>
        </row>
        <row r="492">
          <cell r="Y492" t="str">
            <v xml:space="preserve">MB GLOBAL 1   </v>
          </cell>
          <cell r="Z492">
            <v>7489</v>
          </cell>
        </row>
        <row r="493">
          <cell r="Y493" t="str">
            <v xml:space="preserve">MB GLOBAL 4 SIMCAV  </v>
          </cell>
          <cell r="Z493">
            <v>7409</v>
          </cell>
        </row>
        <row r="494">
          <cell r="Y494" t="str">
            <v xml:space="preserve">MB GLOBAL 5   </v>
          </cell>
          <cell r="Z494">
            <v>7422</v>
          </cell>
        </row>
        <row r="495">
          <cell r="Y495" t="str">
            <v xml:space="preserve">MCMR     </v>
          </cell>
          <cell r="Z495">
            <v>7492</v>
          </cell>
        </row>
        <row r="496">
          <cell r="Y496" t="str">
            <v xml:space="preserve">MECALUX     </v>
          </cell>
          <cell r="Z496">
            <v>500019</v>
          </cell>
        </row>
        <row r="497">
          <cell r="Y497" t="str">
            <v xml:space="preserve">MED MEALS SL   </v>
          </cell>
          <cell r="Z497">
            <v>500439</v>
          </cell>
        </row>
        <row r="498">
          <cell r="Y498" t="str">
            <v xml:space="preserve">MELER FRANCE SARL   </v>
          </cell>
          <cell r="Z498">
            <v>5291</v>
          </cell>
        </row>
        <row r="499">
          <cell r="Y499" t="str">
            <v xml:space="preserve">MERCURY CONSULTING, SL   </v>
          </cell>
          <cell r="Z499">
            <v>500218</v>
          </cell>
        </row>
        <row r="500">
          <cell r="Y500" t="str">
            <v xml:space="preserve">MERIAN SEBASTIEN    </v>
          </cell>
          <cell r="Z500">
            <v>500697</v>
          </cell>
        </row>
        <row r="501">
          <cell r="Y501" t="str">
            <v xml:space="preserve">MERITEM SA    </v>
          </cell>
          <cell r="Z501">
            <v>300071</v>
          </cell>
        </row>
        <row r="502">
          <cell r="Y502" t="str">
            <v xml:space="preserve">MERMOR SARL    </v>
          </cell>
          <cell r="Z502">
            <v>500748</v>
          </cell>
        </row>
        <row r="503">
          <cell r="Y503" t="str">
            <v xml:space="preserve">METAZINCO FRANCE    </v>
          </cell>
          <cell r="Z503">
            <v>500707</v>
          </cell>
        </row>
        <row r="504">
          <cell r="Y504" t="str">
            <v xml:space="preserve">METROPOLIS INMO Y RESTAUR  </v>
          </cell>
          <cell r="Z504">
            <v>500564</v>
          </cell>
        </row>
        <row r="505">
          <cell r="Y505" t="str">
            <v xml:space="preserve">MIGUEL PUJADAS SA   </v>
          </cell>
          <cell r="Z505">
            <v>300044</v>
          </cell>
        </row>
        <row r="506">
          <cell r="Y506" t="str">
            <v xml:space="preserve">MIGUELEZ FRANCE    </v>
          </cell>
          <cell r="Z506">
            <v>500828</v>
          </cell>
        </row>
        <row r="507">
          <cell r="Y507" t="str">
            <v xml:space="preserve">MIGUELEZ SL    </v>
          </cell>
          <cell r="Z507">
            <v>500756</v>
          </cell>
        </row>
        <row r="508">
          <cell r="Y508" t="str">
            <v xml:space="preserve">MILED GHOUDI MOHAMED   </v>
          </cell>
          <cell r="Z508">
            <v>500334</v>
          </cell>
        </row>
        <row r="509">
          <cell r="Y509" t="str">
            <v xml:space="preserve">MIQUEL P  EI C </v>
          </cell>
          <cell r="Z509">
            <v>4822</v>
          </cell>
        </row>
        <row r="510">
          <cell r="Y510" t="str">
            <v xml:space="preserve">MIRALPEIX OU MARTINEZ   </v>
          </cell>
          <cell r="Z510">
            <v>500481</v>
          </cell>
        </row>
        <row r="511">
          <cell r="Y511" t="str">
            <v xml:space="preserve">MIRANDA JUAN ET ROSELYNE  </v>
          </cell>
          <cell r="Z511">
            <v>500450</v>
          </cell>
        </row>
        <row r="512">
          <cell r="Y512" t="str">
            <v xml:space="preserve">MIRAS SOLE CASTELLVI BONE  </v>
          </cell>
          <cell r="Z512">
            <v>500710</v>
          </cell>
        </row>
        <row r="513">
          <cell r="Y513" t="str">
            <v xml:space="preserve">MITJAVILA PRODUCCIONES SA   </v>
          </cell>
          <cell r="Z513">
            <v>7295</v>
          </cell>
        </row>
        <row r="514">
          <cell r="Y514" t="str">
            <v xml:space="preserve">MITJAVILA RAYMOND    </v>
          </cell>
          <cell r="Z514">
            <v>2298</v>
          </cell>
        </row>
        <row r="515">
          <cell r="Y515" t="str">
            <v xml:space="preserve">MOABA PROMOTORA    </v>
          </cell>
          <cell r="Z515">
            <v>500647</v>
          </cell>
        </row>
        <row r="516">
          <cell r="Y516" t="str">
            <v xml:space="preserve">MOBEL LINEA SL   </v>
          </cell>
          <cell r="Z516">
            <v>300140</v>
          </cell>
        </row>
        <row r="517">
          <cell r="Y517" t="str">
            <v xml:space="preserve">MOLLET GUARCH D AGOSTINO  </v>
          </cell>
          <cell r="Z517">
            <v>500768</v>
          </cell>
        </row>
        <row r="518">
          <cell r="Y518" t="str">
            <v xml:space="preserve">MONTEPIO PREVISIO SOCIAL   </v>
          </cell>
          <cell r="Z518">
            <v>400226</v>
          </cell>
        </row>
        <row r="519">
          <cell r="Y519" t="str">
            <v xml:space="preserve">MORAN CANDANO BELEN   </v>
          </cell>
          <cell r="Z519">
            <v>500811</v>
          </cell>
        </row>
        <row r="520">
          <cell r="Y520" t="str">
            <v xml:space="preserve">MUGUI     </v>
          </cell>
          <cell r="Z520">
            <v>2491</v>
          </cell>
        </row>
        <row r="521">
          <cell r="Y521" t="str">
            <v xml:space="preserve">MUTUAL MEDICA DE CATALUNY  </v>
          </cell>
          <cell r="Z521">
            <v>7235</v>
          </cell>
        </row>
        <row r="522">
          <cell r="Y522" t="str">
            <v xml:space="preserve">NAD SL    </v>
          </cell>
          <cell r="Z522">
            <v>300221</v>
          </cell>
        </row>
        <row r="523">
          <cell r="Y523" t="str">
            <v xml:space="preserve">NATURAL CLOTHING SL   </v>
          </cell>
          <cell r="Z523">
            <v>6078</v>
          </cell>
        </row>
        <row r="524">
          <cell r="Y524" t="str">
            <v xml:space="preserve">NAVARETTE GUIX    </v>
          </cell>
          <cell r="Z524">
            <v>4127</v>
          </cell>
        </row>
        <row r="525">
          <cell r="Y525" t="str">
            <v xml:space="preserve">NESTLE FONS DE PENSIONS  </v>
          </cell>
          <cell r="Z525">
            <v>6506</v>
          </cell>
        </row>
        <row r="526">
          <cell r="Y526" t="str">
            <v xml:space="preserve">NEWPORT BAY CLUB ASSOCIES  </v>
          </cell>
          <cell r="Z526">
            <v>4081</v>
          </cell>
        </row>
        <row r="527">
          <cell r="Y527" t="str">
            <v xml:space="preserve">NINA RICCI PARFUMS SA  </v>
          </cell>
          <cell r="Z527">
            <v>500110</v>
          </cell>
        </row>
        <row r="528">
          <cell r="Y528" t="str">
            <v xml:space="preserve">NINA RICCI SARL   </v>
          </cell>
          <cell r="Z528">
            <v>500240</v>
          </cell>
        </row>
        <row r="529">
          <cell r="Y529" t="str">
            <v xml:space="preserve">NINFA TOURS    </v>
          </cell>
          <cell r="Z529">
            <v>500282</v>
          </cell>
        </row>
        <row r="530">
          <cell r="Y530" t="str">
            <v xml:space="preserve">NOLLET ANTONIUS    </v>
          </cell>
          <cell r="Z530">
            <v>500663</v>
          </cell>
        </row>
        <row r="531">
          <cell r="Y531" t="str">
            <v xml:space="preserve">NOPCO PAPER TECHNOLOGY SL  </v>
          </cell>
          <cell r="Z531">
            <v>500483</v>
          </cell>
        </row>
        <row r="532">
          <cell r="Y532" t="str">
            <v xml:space="preserve">NORTENE TECHNOLOGIES SA   </v>
          </cell>
          <cell r="Z532">
            <v>500475</v>
          </cell>
        </row>
        <row r="533">
          <cell r="Y533" t="str">
            <v xml:space="preserve">NOUESTIL ARTESANIA SA   </v>
          </cell>
          <cell r="Z533">
            <v>500548</v>
          </cell>
        </row>
        <row r="534">
          <cell r="Y534" t="str">
            <v xml:space="preserve">NOUVEAU CASINO BALARUC LE  </v>
          </cell>
          <cell r="Z534">
            <v>2911</v>
          </cell>
        </row>
        <row r="535">
          <cell r="Y535" t="str">
            <v xml:space="preserve">NUPIK FRANCE SARL   </v>
          </cell>
          <cell r="Z535">
            <v>500808</v>
          </cell>
        </row>
        <row r="536">
          <cell r="Y536" t="str">
            <v xml:space="preserve">NYLMA SL    </v>
          </cell>
          <cell r="Z536">
            <v>5791</v>
          </cell>
        </row>
        <row r="537">
          <cell r="Y537" t="str">
            <v xml:space="preserve">OFFICE GASTRONOMIQUE DE R  </v>
          </cell>
          <cell r="Z537">
            <v>2943</v>
          </cell>
        </row>
        <row r="538">
          <cell r="Y538" t="str">
            <v xml:space="preserve">OFIDIRECTA SA    </v>
          </cell>
          <cell r="Z538">
            <v>300178</v>
          </cell>
        </row>
        <row r="539">
          <cell r="Y539" t="str">
            <v xml:space="preserve">ONIX ASSESSORS.SL    </v>
          </cell>
          <cell r="Z539">
            <v>500055</v>
          </cell>
        </row>
        <row r="540">
          <cell r="Y540" t="str">
            <v xml:space="preserve">OPTOR S.A    </v>
          </cell>
          <cell r="Z540">
            <v>500616</v>
          </cell>
        </row>
        <row r="541">
          <cell r="Y541" t="str">
            <v xml:space="preserve">ORDRE INTERNAT ANYSETIERS   </v>
          </cell>
          <cell r="Z541">
            <v>4448</v>
          </cell>
        </row>
        <row r="542">
          <cell r="Y542" t="str">
            <v xml:space="preserve">ORGANICOS METALICOS, SL   </v>
          </cell>
          <cell r="Z542">
            <v>7433</v>
          </cell>
        </row>
        <row r="543">
          <cell r="Y543" t="str">
            <v xml:space="preserve">ORIGINE DIRECT FRANCE   </v>
          </cell>
          <cell r="Z543">
            <v>500681</v>
          </cell>
        </row>
        <row r="544">
          <cell r="Y544" t="str">
            <v xml:space="preserve">OROMAS FRANCE    </v>
          </cell>
          <cell r="Z544">
            <v>500212</v>
          </cell>
        </row>
        <row r="545">
          <cell r="Y545" t="str">
            <v xml:space="preserve">OROTAVA ROCKY STONE MEDIA  </v>
          </cell>
          <cell r="Z545">
            <v>500346</v>
          </cell>
        </row>
        <row r="546">
          <cell r="Y546" t="str">
            <v xml:space="preserve">ORTIZ MOCHALES Y GARCIA  </v>
          </cell>
          <cell r="Z546">
            <v>500497</v>
          </cell>
        </row>
        <row r="547">
          <cell r="Y547" t="str">
            <v xml:space="preserve">OYSHO FRANCE    </v>
          </cell>
          <cell r="Z547">
            <v>500687</v>
          </cell>
        </row>
        <row r="548">
          <cell r="Y548" t="str">
            <v xml:space="preserve">PACIFIC INDUSTRIE    </v>
          </cell>
          <cell r="Z548">
            <v>500758</v>
          </cell>
        </row>
        <row r="549">
          <cell r="Y549" t="str">
            <v xml:space="preserve">PACO RABANNE PARFUMS   </v>
          </cell>
          <cell r="Z549">
            <v>7571</v>
          </cell>
        </row>
        <row r="550">
          <cell r="Y550" t="str">
            <v xml:space="preserve">PACO RABANNE SAS   </v>
          </cell>
          <cell r="Z550">
            <v>500197</v>
          </cell>
        </row>
        <row r="551">
          <cell r="Y551" t="str">
            <v xml:space="preserve">PACODIS     </v>
          </cell>
          <cell r="Z551">
            <v>5422</v>
          </cell>
        </row>
        <row r="552">
          <cell r="Y552" t="str">
            <v xml:space="preserve">PAGES COMELLAS DOLORS   </v>
          </cell>
          <cell r="Z552">
            <v>300082</v>
          </cell>
        </row>
        <row r="553">
          <cell r="Y553" t="str">
            <v xml:space="preserve">PALACIOS FRANCE SARL   </v>
          </cell>
          <cell r="Z553">
            <v>300153</v>
          </cell>
        </row>
        <row r="554">
          <cell r="Y554" t="str">
            <v xml:space="preserve">PANREAC CHIMIE SARL   </v>
          </cell>
          <cell r="Z554">
            <v>500355</v>
          </cell>
        </row>
        <row r="555">
          <cell r="Y555" t="str">
            <v xml:space="preserve">PANZANI     </v>
          </cell>
          <cell r="Z555">
            <v>500860</v>
          </cell>
        </row>
        <row r="556">
          <cell r="Y556" t="str">
            <v xml:space="preserve">PARC EOLIEN VOIE SACREE  </v>
          </cell>
          <cell r="Z556">
            <v>500578</v>
          </cell>
        </row>
        <row r="557">
          <cell r="Y557" t="str">
            <v xml:space="preserve">PARTINTER SA    </v>
          </cell>
          <cell r="Z557">
            <v>500604</v>
          </cell>
        </row>
        <row r="558">
          <cell r="Y558" t="str">
            <v xml:space="preserve">PERE QUINCOCES CASANOVAS   </v>
          </cell>
          <cell r="Z558">
            <v>400224</v>
          </cell>
        </row>
        <row r="559">
          <cell r="Y559" t="str">
            <v xml:space="preserve">PEREZ     </v>
          </cell>
          <cell r="Z559">
            <v>4384</v>
          </cell>
        </row>
        <row r="560">
          <cell r="Y560" t="str">
            <v xml:space="preserve">PEREZ FRANCOIS LLORET JOS  </v>
          </cell>
          <cell r="Z560">
            <v>3683</v>
          </cell>
        </row>
        <row r="561">
          <cell r="Y561" t="str">
            <v xml:space="preserve">PERO TOMAS LAURA   </v>
          </cell>
          <cell r="Z561">
            <v>500844</v>
          </cell>
        </row>
        <row r="562">
          <cell r="Y562" t="str">
            <v xml:space="preserve">PERSIANES PRATS SA   </v>
          </cell>
          <cell r="Z562">
            <v>7553</v>
          </cell>
        </row>
        <row r="563">
          <cell r="Y563" t="str">
            <v xml:space="preserve">PETROR SA    </v>
          </cell>
          <cell r="Z563">
            <v>5187</v>
          </cell>
        </row>
        <row r="564">
          <cell r="Y564" t="str">
            <v xml:space="preserve">PHIDOM     </v>
          </cell>
          <cell r="Z564">
            <v>5487</v>
          </cell>
        </row>
        <row r="565">
          <cell r="Y565" t="str">
            <v xml:space="preserve">PIELCOLOR     </v>
          </cell>
          <cell r="Z565">
            <v>400170</v>
          </cell>
        </row>
        <row r="566">
          <cell r="Y566" t="str">
            <v xml:space="preserve">PINANA ALFONSO GEMA   </v>
          </cell>
          <cell r="Z566">
            <v>1076</v>
          </cell>
        </row>
        <row r="567">
          <cell r="Y567" t="str">
            <v xml:space="preserve">PINERA MANUEL OU GARCIA M </v>
          </cell>
          <cell r="Z567">
            <v>500627</v>
          </cell>
        </row>
        <row r="568">
          <cell r="Y568" t="str">
            <v xml:space="preserve">PLACEMENTS IMMOBILIERS    </v>
          </cell>
          <cell r="Z568">
            <v>500537</v>
          </cell>
        </row>
        <row r="569">
          <cell r="Y569" t="str">
            <v xml:space="preserve">PLANAS BRUNET JOSE   </v>
          </cell>
          <cell r="Z569">
            <v>8004</v>
          </cell>
        </row>
        <row r="570">
          <cell r="Y570" t="str">
            <v xml:space="preserve">PLANAS NARCIS    </v>
          </cell>
          <cell r="Z570">
            <v>3169</v>
          </cell>
        </row>
        <row r="571">
          <cell r="Y571" t="str">
            <v xml:space="preserve">PLANETA CORPORACION SRL   </v>
          </cell>
          <cell r="Z571">
            <v>400217</v>
          </cell>
        </row>
        <row r="572">
          <cell r="Y572" t="str">
            <v xml:space="preserve">PLASTICOS FACA SA   </v>
          </cell>
          <cell r="Z572">
            <v>6365</v>
          </cell>
        </row>
        <row r="573">
          <cell r="Y573" t="str">
            <v xml:space="preserve">POLIALCO SA    </v>
          </cell>
          <cell r="Z573">
            <v>400177</v>
          </cell>
        </row>
        <row r="574">
          <cell r="Y574" t="str">
            <v xml:space="preserve">POLISERME SL    </v>
          </cell>
          <cell r="Z574">
            <v>400231</v>
          </cell>
        </row>
        <row r="575">
          <cell r="Y575" t="str">
            <v xml:space="preserve">POOLWEB     </v>
          </cell>
          <cell r="Z575">
            <v>500673</v>
          </cell>
        </row>
        <row r="576">
          <cell r="Y576" t="str">
            <v xml:space="preserve">PORCELANOSA GROUPE    </v>
          </cell>
          <cell r="Z576">
            <v>500132</v>
          </cell>
        </row>
        <row r="577">
          <cell r="Y577" t="str">
            <v xml:space="preserve">PORCELANOSA OUEST    </v>
          </cell>
          <cell r="Z577">
            <v>7285</v>
          </cell>
        </row>
        <row r="578">
          <cell r="Y578" t="str">
            <v xml:space="preserve">PORCELANOSA PARIS IDF SAS  </v>
          </cell>
          <cell r="Z578">
            <v>2523</v>
          </cell>
        </row>
        <row r="579">
          <cell r="Y579" t="str">
            <v xml:space="preserve">PORFRANCE SA    </v>
          </cell>
          <cell r="Z579">
            <v>1173</v>
          </cell>
        </row>
        <row r="580">
          <cell r="Y580" t="str">
            <v xml:space="preserve">POSTIGO ANTONIA    </v>
          </cell>
          <cell r="Z580">
            <v>6892</v>
          </cell>
        </row>
        <row r="581">
          <cell r="Y581" t="str">
            <v xml:space="preserve">POUGET SOLAMI    </v>
          </cell>
          <cell r="Z581">
            <v>500020</v>
          </cell>
        </row>
        <row r="582">
          <cell r="Y582" t="str">
            <v xml:space="preserve">POUTEAU     </v>
          </cell>
          <cell r="Z582">
            <v>3674</v>
          </cell>
        </row>
        <row r="583">
          <cell r="Y583" t="str">
            <v xml:space="preserve">PRIVATA FRANCE    </v>
          </cell>
          <cell r="Z583">
            <v>2486</v>
          </cell>
        </row>
        <row r="584">
          <cell r="Y584" t="str">
            <v xml:space="preserve">PROMAX FRANCE S.A.R.L   </v>
          </cell>
          <cell r="Z584">
            <v>500613</v>
          </cell>
        </row>
        <row r="585">
          <cell r="Y585" t="str">
            <v xml:space="preserve">PROMAX SA    </v>
          </cell>
          <cell r="Z585">
            <v>7379</v>
          </cell>
        </row>
        <row r="586">
          <cell r="Y586" t="str">
            <v xml:space="preserve">PROTEC     </v>
          </cell>
          <cell r="Z586">
            <v>500403</v>
          </cell>
        </row>
        <row r="587">
          <cell r="Y587" t="str">
            <v xml:space="preserve">PROTOCOL SL    </v>
          </cell>
          <cell r="Z587">
            <v>500290</v>
          </cell>
        </row>
        <row r="588">
          <cell r="Y588" t="str">
            <v xml:space="preserve">PROVITAL FRANCE    </v>
          </cell>
          <cell r="Z588">
            <v>6021</v>
          </cell>
        </row>
        <row r="589">
          <cell r="Y589" t="str">
            <v xml:space="preserve">PRUDHOMME ROG C   </v>
          </cell>
          <cell r="Z589">
            <v>2387</v>
          </cell>
        </row>
        <row r="590">
          <cell r="Y590" t="str">
            <v xml:space="preserve">PUIG FRANCE    </v>
          </cell>
          <cell r="Z590">
            <v>500231</v>
          </cell>
        </row>
        <row r="591">
          <cell r="Y591" t="str">
            <v xml:space="preserve">PUIG PLANAS MARIANO   </v>
          </cell>
          <cell r="Z591">
            <v>500703</v>
          </cell>
        </row>
        <row r="592">
          <cell r="Y592" t="str">
            <v xml:space="preserve">PUIG PRESTIGE BEAUTE   </v>
          </cell>
          <cell r="Z592">
            <v>500260</v>
          </cell>
        </row>
        <row r="593">
          <cell r="Y593" t="str">
            <v xml:space="preserve">PUJOL F. O ALSINA L. </v>
          </cell>
          <cell r="Z593">
            <v>500840</v>
          </cell>
        </row>
        <row r="594">
          <cell r="Y594" t="str">
            <v xml:space="preserve">PUJOL I PONS   </v>
          </cell>
          <cell r="Z594">
            <v>3973</v>
          </cell>
        </row>
        <row r="595">
          <cell r="Y595" t="str">
            <v xml:space="preserve">PULL AND BEAR FRANCE  </v>
          </cell>
          <cell r="Z595">
            <v>500490</v>
          </cell>
        </row>
        <row r="596">
          <cell r="Y596" t="str">
            <v xml:space="preserve">PUMONT     </v>
          </cell>
          <cell r="Z596">
            <v>7080</v>
          </cell>
        </row>
        <row r="597">
          <cell r="Y597" t="str">
            <v xml:space="preserve">PUNTA NA FRANCE   </v>
          </cell>
          <cell r="Z597">
            <v>7561</v>
          </cell>
        </row>
        <row r="598">
          <cell r="Y598" t="str">
            <v xml:space="preserve">PUNTO - FA, SL  </v>
          </cell>
          <cell r="Z598">
            <v>6242</v>
          </cell>
        </row>
        <row r="599">
          <cell r="Y599" t="str">
            <v xml:space="preserve">RAMON SISO MONTSERRAT   </v>
          </cell>
          <cell r="Z599">
            <v>3623</v>
          </cell>
        </row>
        <row r="600">
          <cell r="Y600" t="str">
            <v xml:space="preserve">RBA HOLDING    </v>
          </cell>
          <cell r="Z600">
            <v>400176</v>
          </cell>
        </row>
        <row r="601">
          <cell r="Y601" t="str">
            <v xml:space="preserve">REALIA PATRIMONIAL SL   </v>
          </cell>
          <cell r="Z601">
            <v>500725</v>
          </cell>
        </row>
        <row r="602">
          <cell r="Y602" t="str">
            <v xml:space="preserve">RECUPERATION ET RECYCLAGE   </v>
          </cell>
          <cell r="Z602">
            <v>500392</v>
          </cell>
        </row>
        <row r="603">
          <cell r="Y603" t="str">
            <v xml:space="preserve">REGUANT ALACAMBRA JOAQUIM   </v>
          </cell>
          <cell r="Z603">
            <v>400223</v>
          </cell>
        </row>
        <row r="604">
          <cell r="Y604" t="str">
            <v xml:space="preserve">REGUANT ALACAMBRA JUAN   </v>
          </cell>
          <cell r="Z604">
            <v>400222</v>
          </cell>
        </row>
        <row r="605">
          <cell r="Y605" t="str">
            <v xml:space="preserve">RENTA CORP.REAL ESTATE FR  </v>
          </cell>
          <cell r="Z605">
            <v>500846</v>
          </cell>
        </row>
        <row r="606">
          <cell r="Y606" t="str">
            <v xml:space="preserve">RENTA CORPORACION SUCC   </v>
          </cell>
          <cell r="Z606">
            <v>500473</v>
          </cell>
        </row>
        <row r="607">
          <cell r="Y607" t="str">
            <v xml:space="preserve">REPRESENTACIONES Y EXCLUS   </v>
          </cell>
          <cell r="Z607">
            <v>6641</v>
          </cell>
        </row>
        <row r="608">
          <cell r="Y608" t="str">
            <v xml:space="preserve">REPSOL     </v>
          </cell>
          <cell r="Z608">
            <v>400218</v>
          </cell>
        </row>
        <row r="609">
          <cell r="Y609" t="str">
            <v xml:space="preserve">RESTAURA FRANCE SARL   </v>
          </cell>
          <cell r="Z609">
            <v>500388</v>
          </cell>
        </row>
        <row r="610">
          <cell r="Y610" t="str">
            <v xml:space="preserve">REVELAM QUIMICA S.A.   </v>
          </cell>
          <cell r="Z610">
            <v>5669</v>
          </cell>
        </row>
        <row r="611">
          <cell r="Y611" t="str">
            <v xml:space="preserve">RICHARD     </v>
          </cell>
          <cell r="Z611">
            <v>2805</v>
          </cell>
        </row>
        <row r="612">
          <cell r="Y612" t="str">
            <v xml:space="preserve">RICHARD HOCHFELD LIMITED   </v>
          </cell>
          <cell r="Z612">
            <v>7562</v>
          </cell>
        </row>
        <row r="613">
          <cell r="Y613" t="str">
            <v xml:space="preserve">RIERA E.  SA  </v>
          </cell>
          <cell r="Z613">
            <v>400230</v>
          </cell>
        </row>
        <row r="614">
          <cell r="Y614" t="str">
            <v xml:space="preserve">RIERA NADEU FRANCE SARL  </v>
          </cell>
          <cell r="Z614">
            <v>500103</v>
          </cell>
        </row>
        <row r="615">
          <cell r="Y615" t="str">
            <v xml:space="preserve">ROCA     </v>
          </cell>
          <cell r="Z615">
            <v>1152</v>
          </cell>
        </row>
        <row r="616">
          <cell r="Y616" t="str">
            <v xml:space="preserve">ROCA TIR SL   </v>
          </cell>
          <cell r="Z616">
            <v>500799</v>
          </cell>
        </row>
        <row r="617">
          <cell r="Y617" t="str">
            <v xml:space="preserve">ROCHICCIOLI FRANCOIS    </v>
          </cell>
          <cell r="Z617">
            <v>500454</v>
          </cell>
        </row>
        <row r="618">
          <cell r="Y618" t="str">
            <v xml:space="preserve">RODMAN POLYSHIPS    </v>
          </cell>
          <cell r="Z618">
            <v>500076</v>
          </cell>
        </row>
        <row r="619">
          <cell r="Y619" t="str">
            <v xml:space="preserve">RODRIGUEZ JORGE    </v>
          </cell>
          <cell r="Z619">
            <v>7418</v>
          </cell>
        </row>
        <row r="620">
          <cell r="Y620" t="str">
            <v xml:space="preserve">ROS ESCALA CARLA   </v>
          </cell>
          <cell r="Z620">
            <v>500841</v>
          </cell>
        </row>
        <row r="621">
          <cell r="Y621" t="str">
            <v xml:space="preserve">ROS ROCA INTERNACIONAL   </v>
          </cell>
          <cell r="Z621">
            <v>500666</v>
          </cell>
        </row>
        <row r="622">
          <cell r="Y622" t="str">
            <v xml:space="preserve">ROTOPLASTICS     </v>
          </cell>
          <cell r="Z622">
            <v>500330</v>
          </cell>
        </row>
        <row r="623">
          <cell r="Y623" t="str">
            <v xml:space="preserve">ROY DIAMANTES INDUSTRIALE   </v>
          </cell>
          <cell r="Z623">
            <v>5610</v>
          </cell>
        </row>
        <row r="624">
          <cell r="Y624" t="str">
            <v xml:space="preserve">RUIZ AGUSTIN Y CORRAL  </v>
          </cell>
          <cell r="Z624">
            <v>500313</v>
          </cell>
        </row>
        <row r="625">
          <cell r="Y625" t="str">
            <v xml:space="preserve">RUNGISSOISE MANUTENTION    </v>
          </cell>
          <cell r="Z625">
            <v>500458</v>
          </cell>
        </row>
        <row r="626">
          <cell r="Y626" t="str">
            <v xml:space="preserve">S.P.I.I.M.     </v>
          </cell>
          <cell r="Z626">
            <v>3693</v>
          </cell>
        </row>
        <row r="627">
          <cell r="Y627" t="str">
            <v xml:space="preserve">SABADELL BS GAR.DOB. 2FIM  </v>
          </cell>
          <cell r="Z627">
            <v>400211</v>
          </cell>
        </row>
        <row r="628">
          <cell r="Y628" t="str">
            <v xml:space="preserve">SABADELL BS GAR.SUP 1 FIM </v>
          </cell>
          <cell r="Z628">
            <v>400210</v>
          </cell>
        </row>
        <row r="629">
          <cell r="Y629" t="str">
            <v xml:space="preserve">SABADELL BS GAR.SUP 2 FIM </v>
          </cell>
          <cell r="Z629">
            <v>400209</v>
          </cell>
        </row>
        <row r="630">
          <cell r="Y630" t="str">
            <v xml:space="preserve">SABADELL DOLAR FIJO   </v>
          </cell>
          <cell r="Z630">
            <v>6679</v>
          </cell>
        </row>
        <row r="631">
          <cell r="Y631" t="str">
            <v xml:space="preserve">SABADELL GLOBAL FIM   </v>
          </cell>
          <cell r="Z631">
            <v>400191</v>
          </cell>
        </row>
        <row r="632">
          <cell r="Y632" t="str">
            <v xml:space="preserve">SABANDO J.MARIA    </v>
          </cell>
          <cell r="Z632">
            <v>6296</v>
          </cell>
        </row>
        <row r="633">
          <cell r="Y633" t="str">
            <v xml:space="preserve">SAF SERVICES    </v>
          </cell>
          <cell r="Z633">
            <v>500365</v>
          </cell>
        </row>
        <row r="634">
          <cell r="Y634" t="str">
            <v xml:space="preserve">SALICRU FRANCE    </v>
          </cell>
          <cell r="Z634">
            <v>1157</v>
          </cell>
        </row>
        <row r="635">
          <cell r="Y635" t="str">
            <v xml:space="preserve">SALVADOR LOUIS    </v>
          </cell>
          <cell r="Z635">
            <v>500810</v>
          </cell>
        </row>
        <row r="636">
          <cell r="Y636" t="str">
            <v xml:space="preserve">SAMORA VICENT    </v>
          </cell>
          <cell r="Z636">
            <v>1066</v>
          </cell>
        </row>
        <row r="637">
          <cell r="Y637" t="str">
            <v xml:space="preserve">SAN AGAPITO RAMOS/ SOSA  </v>
          </cell>
          <cell r="Z637">
            <v>500611</v>
          </cell>
        </row>
        <row r="638">
          <cell r="Y638" t="str">
            <v xml:space="preserve">SANABRIA NEBREDA ANA   </v>
          </cell>
          <cell r="Z638">
            <v>500479</v>
          </cell>
        </row>
        <row r="639">
          <cell r="Y639" t="str">
            <v xml:space="preserve">SANCHEZ ENCARNACION    </v>
          </cell>
          <cell r="Z639">
            <v>500639</v>
          </cell>
        </row>
        <row r="640">
          <cell r="Y640" t="str">
            <v xml:space="preserve">SANCHEZ J.M.    </v>
          </cell>
          <cell r="Z640">
            <v>7564</v>
          </cell>
        </row>
        <row r="641">
          <cell r="Y641" t="str">
            <v xml:space="preserve">SANPERE FRANCE Sarl   </v>
          </cell>
          <cell r="Z641">
            <v>3155</v>
          </cell>
        </row>
        <row r="642">
          <cell r="Y642" t="str">
            <v xml:space="preserve">SANTIVERI JM.    </v>
          </cell>
          <cell r="Z642">
            <v>2204</v>
          </cell>
        </row>
        <row r="643">
          <cell r="Y643" t="str">
            <v xml:space="preserve">SARL ALIBERTI    </v>
          </cell>
          <cell r="Z643">
            <v>1244</v>
          </cell>
        </row>
        <row r="644">
          <cell r="Y644" t="str">
            <v xml:space="preserve">SAS PREFABRICADOS DE HORM  </v>
          </cell>
          <cell r="Z644">
            <v>6067</v>
          </cell>
        </row>
        <row r="645">
          <cell r="Y645" t="str">
            <v xml:space="preserve">SATI     </v>
          </cell>
          <cell r="Z645">
            <v>6849</v>
          </cell>
        </row>
        <row r="646">
          <cell r="Y646" t="str">
            <v xml:space="preserve">SATI FRANCE    </v>
          </cell>
          <cell r="Z646">
            <v>6026</v>
          </cell>
        </row>
        <row r="647">
          <cell r="Y647" t="str">
            <v xml:space="preserve">SAUTER JEFFREY    </v>
          </cell>
          <cell r="Z647">
            <v>2684</v>
          </cell>
        </row>
        <row r="648">
          <cell r="Y648" t="str">
            <v xml:space="preserve">SBD EURO GARANTIA FIM  </v>
          </cell>
          <cell r="Z648">
            <v>400195</v>
          </cell>
        </row>
        <row r="649">
          <cell r="Y649" t="str">
            <v xml:space="preserve">SBD GARANTIA ANUAL 3 FIM </v>
          </cell>
          <cell r="Z649">
            <v>400193</v>
          </cell>
        </row>
        <row r="650">
          <cell r="Y650" t="str">
            <v xml:space="preserve">SBD GARANTIA ANUAL 4 FIM </v>
          </cell>
          <cell r="Z650">
            <v>400198</v>
          </cell>
        </row>
        <row r="651">
          <cell r="Y651" t="str">
            <v xml:space="preserve">SBD GARANTIA DOBLE 1 FIM </v>
          </cell>
          <cell r="Z651">
            <v>400199</v>
          </cell>
        </row>
        <row r="652">
          <cell r="Y652" t="str">
            <v xml:space="preserve">SBD IBEX 2   </v>
          </cell>
          <cell r="Z652">
            <v>400188</v>
          </cell>
        </row>
        <row r="653">
          <cell r="Y653" t="str">
            <v xml:space="preserve">SBD INTERN 3 GARANTIA FIM </v>
          </cell>
          <cell r="Z653">
            <v>400204</v>
          </cell>
        </row>
        <row r="654">
          <cell r="Y654" t="str">
            <v xml:space="preserve">SBD INTERN 5 GARANTIA FIM </v>
          </cell>
          <cell r="Z654">
            <v>400219</v>
          </cell>
        </row>
        <row r="655">
          <cell r="Y655" t="str">
            <v xml:space="preserve">SBD INTERN GARANTIA 2 FIM </v>
          </cell>
          <cell r="Z655">
            <v>400206</v>
          </cell>
        </row>
        <row r="656">
          <cell r="Y656" t="str">
            <v xml:space="preserve">SBD INTERN GARANTIA 6 FIM </v>
          </cell>
          <cell r="Z656">
            <v>400189</v>
          </cell>
        </row>
        <row r="657">
          <cell r="Y657" t="str">
            <v xml:space="preserve">SBD INTERN GARANTIA 7 FIM </v>
          </cell>
          <cell r="Z657">
            <v>400190</v>
          </cell>
        </row>
        <row r="658">
          <cell r="Y658" t="str">
            <v xml:space="preserve">SBD INTERN GARANTIA 8 FIM </v>
          </cell>
          <cell r="Z658">
            <v>400192</v>
          </cell>
        </row>
        <row r="659">
          <cell r="Y659" t="str">
            <v xml:space="preserve">SBD INTERN GARANTIA FIM  </v>
          </cell>
          <cell r="Z659">
            <v>400202</v>
          </cell>
        </row>
        <row r="660">
          <cell r="Y660" t="str">
            <v xml:space="preserve">SBD VALOR GARANTIZADO FIM  </v>
          </cell>
          <cell r="Z660">
            <v>400220</v>
          </cell>
        </row>
        <row r="661">
          <cell r="Y661" t="str">
            <v xml:space="preserve">SCI ALBERT THOMAS   </v>
          </cell>
          <cell r="Z661">
            <v>7012</v>
          </cell>
        </row>
        <row r="662">
          <cell r="Y662" t="str">
            <v xml:space="preserve">SCI ANAVIGE    </v>
          </cell>
          <cell r="Z662">
            <v>500452</v>
          </cell>
        </row>
        <row r="663">
          <cell r="Y663" t="str">
            <v xml:space="preserve">SCI ASPI IMMOBILIER   </v>
          </cell>
          <cell r="Z663">
            <v>6403</v>
          </cell>
        </row>
        <row r="664">
          <cell r="Y664" t="str">
            <v xml:space="preserve">SCI CASSINI CATALOGNE   </v>
          </cell>
          <cell r="Z664">
            <v>500542</v>
          </cell>
        </row>
        <row r="665">
          <cell r="Y665" t="str">
            <v>SCI DU 147 AV PDT WILSON</v>
          </cell>
          <cell r="Z665">
            <v>7207</v>
          </cell>
        </row>
        <row r="666">
          <cell r="Y666" t="str">
            <v xml:space="preserve">SCI EUROPEENNE JM   </v>
          </cell>
          <cell r="Z666">
            <v>500523</v>
          </cell>
        </row>
        <row r="667">
          <cell r="Y667" t="str">
            <v xml:space="preserve">SCI GHE TOUR GALLIENI 1 </v>
          </cell>
          <cell r="Z667">
            <v>500593</v>
          </cell>
        </row>
        <row r="668">
          <cell r="Y668" t="str">
            <v xml:space="preserve">SCI MOUSSY    </v>
          </cell>
          <cell r="Z668">
            <v>500468</v>
          </cell>
        </row>
        <row r="669">
          <cell r="Y669" t="str">
            <v xml:space="preserve">SCI PARIS 92   </v>
          </cell>
          <cell r="Z669">
            <v>4044</v>
          </cell>
        </row>
        <row r="670">
          <cell r="Y670" t="str">
            <v xml:space="preserve">SCI PRECIOUS STONES   </v>
          </cell>
          <cell r="Z670">
            <v>500543</v>
          </cell>
        </row>
        <row r="671">
          <cell r="Y671" t="str">
            <v xml:space="preserve">SCI PUNTA NA FRANCE  </v>
          </cell>
          <cell r="Z671">
            <v>500143</v>
          </cell>
        </row>
        <row r="672">
          <cell r="Y672" t="str">
            <v xml:space="preserve">SCI REVERT IMMOBILIER   </v>
          </cell>
          <cell r="Z672">
            <v>500420</v>
          </cell>
        </row>
        <row r="673">
          <cell r="Y673" t="str">
            <v xml:space="preserve">SCI RIVOLI ROULE   </v>
          </cell>
          <cell r="Z673">
            <v>500655</v>
          </cell>
        </row>
        <row r="674">
          <cell r="Y674" t="str">
            <v xml:space="preserve">SCI SEIS PARADIS   </v>
          </cell>
          <cell r="Z674">
            <v>500551</v>
          </cell>
        </row>
        <row r="675">
          <cell r="Y675" t="str">
            <v xml:space="preserve">SCI SIETE PARADIS   </v>
          </cell>
          <cell r="Z675">
            <v>500552</v>
          </cell>
        </row>
        <row r="676">
          <cell r="Y676" t="str">
            <v xml:space="preserve">SCI SOURDIERES 11   </v>
          </cell>
          <cell r="Z676">
            <v>500645</v>
          </cell>
        </row>
        <row r="677">
          <cell r="Y677" t="str">
            <v xml:space="preserve">SCI SUALI    </v>
          </cell>
          <cell r="Z677">
            <v>500506</v>
          </cell>
        </row>
        <row r="678">
          <cell r="Y678" t="str">
            <v xml:space="preserve">SCI UNO BIS PARADIS  </v>
          </cell>
          <cell r="Z678">
            <v>500550</v>
          </cell>
        </row>
        <row r="679">
          <cell r="Y679" t="str">
            <v xml:space="preserve">SEDIME SARL    </v>
          </cell>
          <cell r="Z679">
            <v>500357</v>
          </cell>
        </row>
        <row r="680">
          <cell r="Y680" t="str">
            <v xml:space="preserve">SEE PRIVAT RIBERA   </v>
          </cell>
          <cell r="Z680">
            <v>3224</v>
          </cell>
        </row>
        <row r="681">
          <cell r="Y681" t="str">
            <v xml:space="preserve">SEGUROS IMPERIO    </v>
          </cell>
          <cell r="Z681">
            <v>6867</v>
          </cell>
        </row>
        <row r="682">
          <cell r="Y682" t="str">
            <v xml:space="preserve">SEMILLAS FITO    </v>
          </cell>
          <cell r="Z682">
            <v>6461</v>
          </cell>
        </row>
        <row r="683">
          <cell r="Y683" t="str">
            <v xml:space="preserve">SENTEX     </v>
          </cell>
          <cell r="Z683">
            <v>4354</v>
          </cell>
        </row>
        <row r="684">
          <cell r="Y684" t="str">
            <v xml:space="preserve">SEQUOIA LODGE ASSOCIES SN  </v>
          </cell>
          <cell r="Z684">
            <v>4082</v>
          </cell>
        </row>
        <row r="685">
          <cell r="Y685" t="str">
            <v xml:space="preserve">SERRA FRANCE    </v>
          </cell>
          <cell r="Z685">
            <v>500013</v>
          </cell>
        </row>
        <row r="686">
          <cell r="Y686" t="str">
            <v xml:space="preserve">SETF     </v>
          </cell>
          <cell r="Z686">
            <v>500510</v>
          </cell>
        </row>
        <row r="687">
          <cell r="Y687" t="str">
            <v>SFE PARC EOLIEN DE LA VAL</v>
          </cell>
          <cell r="Z687">
            <v>500574</v>
          </cell>
        </row>
        <row r="688">
          <cell r="Y688" t="str">
            <v xml:space="preserve">SFE PARC EOLIEN DE MAUREC </v>
          </cell>
          <cell r="Z688">
            <v>500575</v>
          </cell>
        </row>
        <row r="689">
          <cell r="Y689" t="str">
            <v xml:space="preserve">SFE PARC EOLIEN DE RAIVAL </v>
          </cell>
          <cell r="Z689">
            <v>500576</v>
          </cell>
        </row>
        <row r="690">
          <cell r="Y690" t="str">
            <v xml:space="preserve">SFE PARC EOLIEN DE VILLER </v>
          </cell>
          <cell r="Z690">
            <v>500577</v>
          </cell>
        </row>
        <row r="691">
          <cell r="Y691" t="str">
            <v xml:space="preserve">SFE PARC EOLIEN PLAINCHAM  </v>
          </cell>
          <cell r="Z691">
            <v>500834</v>
          </cell>
        </row>
        <row r="692">
          <cell r="Y692" t="str">
            <v xml:space="preserve">SFL SA    </v>
          </cell>
          <cell r="Z692">
            <v>500638</v>
          </cell>
        </row>
        <row r="693">
          <cell r="Y693" t="str">
            <v xml:space="preserve">SIDASA     </v>
          </cell>
          <cell r="Z693">
            <v>500541</v>
          </cell>
        </row>
        <row r="694">
          <cell r="Y694" t="str">
            <v xml:space="preserve">SILEC CABLE    </v>
          </cell>
          <cell r="Z694">
            <v>500501</v>
          </cell>
        </row>
        <row r="695">
          <cell r="Y695" t="str">
            <v xml:space="preserve">SIMON TRANSPORTS SL   </v>
          </cell>
          <cell r="Z695">
            <v>300151</v>
          </cell>
        </row>
        <row r="696">
          <cell r="Y696" t="str">
            <v xml:space="preserve">SISSI PAPILLON SL   </v>
          </cell>
          <cell r="Z696">
            <v>500708</v>
          </cell>
        </row>
        <row r="697">
          <cell r="Y697" t="str">
            <v xml:space="preserve">SITA MURT SARL   </v>
          </cell>
          <cell r="Z697">
            <v>500848</v>
          </cell>
        </row>
        <row r="698">
          <cell r="Y698" t="str">
            <v xml:space="preserve">SLEEVER INT.SARL    </v>
          </cell>
          <cell r="Z698">
            <v>3799</v>
          </cell>
        </row>
        <row r="699">
          <cell r="Y699" t="str">
            <v xml:space="preserve">SLEEVER INTERNATIONAL COM   </v>
          </cell>
          <cell r="Z699">
            <v>3201</v>
          </cell>
        </row>
        <row r="700">
          <cell r="Y700" t="str">
            <v xml:space="preserve">SNC PLACE HALEVY   </v>
          </cell>
          <cell r="Z700">
            <v>500742</v>
          </cell>
        </row>
        <row r="701">
          <cell r="Y701" t="str">
            <v>SNDPI     SARL</v>
          </cell>
          <cell r="Z701">
            <v>5164</v>
          </cell>
        </row>
        <row r="702">
          <cell r="Y702" t="str">
            <v xml:space="preserve">SOCAMED SARL    </v>
          </cell>
          <cell r="Z702">
            <v>7539</v>
          </cell>
        </row>
        <row r="703">
          <cell r="Y703" t="str">
            <v xml:space="preserve">SOCIETE ANONYME PEGASE   </v>
          </cell>
          <cell r="Z703">
            <v>2776</v>
          </cell>
        </row>
        <row r="704">
          <cell r="Y704" t="str">
            <v xml:space="preserve">SOCIETE FRANCAISE D EOLIE  </v>
          </cell>
          <cell r="Z704">
            <v>500573</v>
          </cell>
        </row>
        <row r="705">
          <cell r="Y705" t="str">
            <v xml:space="preserve">SOCIETE NOUVELLE SPITRARE   </v>
          </cell>
          <cell r="Z705">
            <v>4055</v>
          </cell>
        </row>
        <row r="706">
          <cell r="Y706" t="str">
            <v xml:space="preserve">SOCOBULK     </v>
          </cell>
          <cell r="Z706">
            <v>500170</v>
          </cell>
        </row>
        <row r="707">
          <cell r="Y707" t="str">
            <v xml:space="preserve">SOCOFRUIT SA    </v>
          </cell>
          <cell r="Z707">
            <v>4662</v>
          </cell>
        </row>
        <row r="708">
          <cell r="Y708" t="str">
            <v xml:space="preserve">SOCOMET CHARTERING    </v>
          </cell>
          <cell r="Z708">
            <v>1338</v>
          </cell>
        </row>
        <row r="709">
          <cell r="Y709" t="str">
            <v xml:space="preserve">SODIBAIN SARL    </v>
          </cell>
          <cell r="Z709">
            <v>7408</v>
          </cell>
        </row>
        <row r="710">
          <cell r="Y710" t="str">
            <v xml:space="preserve">SODILAC     </v>
          </cell>
          <cell r="Z710">
            <v>500460</v>
          </cell>
        </row>
        <row r="711">
          <cell r="Y711" t="str">
            <v xml:space="preserve">SODITECC     </v>
          </cell>
          <cell r="Z711">
            <v>5861</v>
          </cell>
        </row>
        <row r="712">
          <cell r="Y712" t="str">
            <v xml:space="preserve">SOFI F.L.    </v>
          </cell>
          <cell r="Z712">
            <v>500587</v>
          </cell>
        </row>
        <row r="713">
          <cell r="Y713" t="str">
            <v xml:space="preserve">SOFICOM     </v>
          </cell>
          <cell r="Z713">
            <v>6023</v>
          </cell>
        </row>
        <row r="714">
          <cell r="Y714" t="str">
            <v xml:space="preserve">SOFIMA     </v>
          </cell>
          <cell r="Z714">
            <v>6169</v>
          </cell>
        </row>
        <row r="715">
          <cell r="Y715" t="str">
            <v xml:space="preserve">SOFINT SARL    </v>
          </cell>
          <cell r="Z715">
            <v>6415</v>
          </cell>
        </row>
        <row r="716">
          <cell r="Y716" t="str">
            <v xml:space="preserve">SOLA CABANAS FRANCESC Y I </v>
          </cell>
          <cell r="Z716">
            <v>300263</v>
          </cell>
        </row>
        <row r="717">
          <cell r="Y717" t="str">
            <v xml:space="preserve">SOLA COSTA PILAR/VISMA PI  </v>
          </cell>
          <cell r="Z717">
            <v>300209</v>
          </cell>
        </row>
        <row r="718">
          <cell r="Y718" t="str">
            <v xml:space="preserve">SOLA JOAN I BALLESTER ANN </v>
          </cell>
          <cell r="Z718">
            <v>300060</v>
          </cell>
        </row>
        <row r="719">
          <cell r="Y719" t="str">
            <v xml:space="preserve">SOLANES MONIQUE    </v>
          </cell>
          <cell r="Z719">
            <v>1861</v>
          </cell>
        </row>
        <row r="720">
          <cell r="Y720" t="str">
            <v xml:space="preserve">SOLER VERONIQUE    </v>
          </cell>
          <cell r="Z720">
            <v>500849</v>
          </cell>
        </row>
        <row r="721">
          <cell r="Y721" t="str">
            <v xml:space="preserve">SOLER VINCENT ET MICHELE  </v>
          </cell>
          <cell r="Z721">
            <v>500731</v>
          </cell>
        </row>
        <row r="722">
          <cell r="Y722" t="str">
            <v xml:space="preserve">SPACE EMETTEURS SARL   </v>
          </cell>
          <cell r="Z722">
            <v>3902</v>
          </cell>
        </row>
        <row r="723">
          <cell r="Y723" t="str">
            <v xml:space="preserve">SPEED SOUND SA   </v>
          </cell>
          <cell r="Z723">
            <v>500354</v>
          </cell>
        </row>
        <row r="724">
          <cell r="Y724" t="str">
            <v xml:space="preserve">STE GIFEL    </v>
          </cell>
          <cell r="Z724">
            <v>1223</v>
          </cell>
        </row>
        <row r="725">
          <cell r="Y725" t="str">
            <v xml:space="preserve">STE INDUSTRIELLE DES CAMI  </v>
          </cell>
          <cell r="Z725">
            <v>4130</v>
          </cell>
        </row>
        <row r="726">
          <cell r="Y726" t="str">
            <v xml:space="preserve">STE PRODUCTIONS MITJAVILA   </v>
          </cell>
          <cell r="Z726">
            <v>2839</v>
          </cell>
        </row>
        <row r="727">
          <cell r="Y727" t="str">
            <v xml:space="preserve">STEEL TECHNOLOGIES    </v>
          </cell>
          <cell r="Z727">
            <v>4936</v>
          </cell>
        </row>
        <row r="728">
          <cell r="Y728" t="str">
            <v xml:space="preserve">STORING OFFICE    </v>
          </cell>
          <cell r="Z728">
            <v>4512</v>
          </cell>
        </row>
        <row r="729">
          <cell r="Y729" t="str">
            <v xml:space="preserve">STRADIVARIUS FRANCE SARL   </v>
          </cell>
          <cell r="Z729">
            <v>500618</v>
          </cell>
        </row>
        <row r="730">
          <cell r="Y730" t="str">
            <v xml:space="preserve">SUAREZ CASTRO/FERREIRO    </v>
          </cell>
          <cell r="Z730">
            <v>500610</v>
          </cell>
        </row>
        <row r="731">
          <cell r="Y731" t="str">
            <v xml:space="preserve">SUAREZ RODRIGUEZ J L  </v>
          </cell>
          <cell r="Z731">
            <v>500451</v>
          </cell>
        </row>
        <row r="732">
          <cell r="Y732" t="str">
            <v xml:space="preserve">SUCCESSEURS TUBERT    </v>
          </cell>
          <cell r="Z732">
            <v>2103</v>
          </cell>
        </row>
        <row r="733">
          <cell r="Y733" t="str">
            <v xml:space="preserve">SUMERU 2001 S.L   </v>
          </cell>
          <cell r="Z733">
            <v>500607</v>
          </cell>
        </row>
        <row r="734">
          <cell r="Y734" t="str">
            <v xml:space="preserve">SYNDICATION GEORGES RECH   </v>
          </cell>
          <cell r="Z734">
            <v>500178</v>
          </cell>
        </row>
        <row r="735">
          <cell r="Y735" t="str">
            <v xml:space="preserve">SYNDICATION LCH SAS   </v>
          </cell>
          <cell r="Z735">
            <v>500177</v>
          </cell>
        </row>
        <row r="736">
          <cell r="Y736" t="str">
            <v xml:space="preserve">T.F.ECLAIRAGE SA    </v>
          </cell>
          <cell r="Z736">
            <v>3058</v>
          </cell>
        </row>
        <row r="737">
          <cell r="Y737" t="str">
            <v xml:space="preserve">TALLERES RATERA S.A   </v>
          </cell>
          <cell r="Z737">
            <v>5810</v>
          </cell>
        </row>
        <row r="738">
          <cell r="Y738" t="str">
            <v xml:space="preserve">TAURUS FRANCE SARL   </v>
          </cell>
          <cell r="Z738">
            <v>500205</v>
          </cell>
        </row>
        <row r="739">
          <cell r="Y739" t="str">
            <v xml:space="preserve">TECFLUID FRANCE    </v>
          </cell>
          <cell r="Z739">
            <v>3083</v>
          </cell>
        </row>
        <row r="740">
          <cell r="Y740" t="str">
            <v xml:space="preserve">TECHNO MECA    </v>
          </cell>
          <cell r="Z740">
            <v>1996</v>
          </cell>
        </row>
        <row r="741">
          <cell r="Y741" t="str">
            <v xml:space="preserve">TECHNOFORM BAUTEC FRANCE   </v>
          </cell>
          <cell r="Z741">
            <v>500281</v>
          </cell>
        </row>
        <row r="742">
          <cell r="Y742" t="str">
            <v xml:space="preserve">TEXAPEL SL    </v>
          </cell>
          <cell r="Z742">
            <v>400182</v>
          </cell>
        </row>
        <row r="743">
          <cell r="Y743" t="str">
            <v xml:space="preserve">TEXIDO SA    </v>
          </cell>
          <cell r="Z743">
            <v>500733</v>
          </cell>
        </row>
        <row r="744">
          <cell r="Y744" t="str">
            <v xml:space="preserve">TEXTIL DOBERT    </v>
          </cell>
          <cell r="Z744">
            <v>6583</v>
          </cell>
        </row>
        <row r="745">
          <cell r="Y745" t="str">
            <v xml:space="preserve">TGB SA    </v>
          </cell>
          <cell r="Z745">
            <v>500854</v>
          </cell>
        </row>
        <row r="746">
          <cell r="Y746" t="str">
            <v xml:space="preserve">TIJUANA FRANCE    </v>
          </cell>
          <cell r="Z746">
            <v>500732</v>
          </cell>
        </row>
        <row r="747">
          <cell r="Y747" t="str">
            <v xml:space="preserve">TINKERBELL SARL    </v>
          </cell>
          <cell r="Z747">
            <v>500857</v>
          </cell>
        </row>
        <row r="748">
          <cell r="Y748" t="str">
            <v xml:space="preserve">TOLSA FRANCE    </v>
          </cell>
          <cell r="Z748">
            <v>2878</v>
          </cell>
        </row>
        <row r="749">
          <cell r="Y749" t="str">
            <v xml:space="preserve">TOP FUN, S.L.   </v>
          </cell>
          <cell r="Z749">
            <v>300006</v>
          </cell>
        </row>
        <row r="750">
          <cell r="Y750" t="str">
            <v xml:space="preserve">TOPOLINO     </v>
          </cell>
          <cell r="Z750">
            <v>5560</v>
          </cell>
        </row>
        <row r="751">
          <cell r="Y751" t="str">
            <v xml:space="preserve">TORRADEFLOT TRANSP FRIGO.   </v>
          </cell>
          <cell r="Z751">
            <v>5186</v>
          </cell>
        </row>
        <row r="752">
          <cell r="Y752" t="str">
            <v xml:space="preserve">TORRAS PAPEL S.A./GRUPO   </v>
          </cell>
          <cell r="Z752">
            <v>6614</v>
          </cell>
        </row>
        <row r="753">
          <cell r="Y753" t="str">
            <v xml:space="preserve">TORRASPAPEL FRANCE SARL   </v>
          </cell>
          <cell r="Z753">
            <v>500053</v>
          </cell>
        </row>
        <row r="754">
          <cell r="Y754" t="str">
            <v xml:space="preserve">TORREGROSA SARL    </v>
          </cell>
          <cell r="Z754">
            <v>5679</v>
          </cell>
        </row>
        <row r="755">
          <cell r="Y755" t="str">
            <v xml:space="preserve">TOULOUGES MATERIAUX    </v>
          </cell>
          <cell r="Z755">
            <v>1995</v>
          </cell>
        </row>
        <row r="756">
          <cell r="Y756" t="str">
            <v xml:space="preserve">TRACTORENT SL    </v>
          </cell>
          <cell r="Z756">
            <v>500701</v>
          </cell>
        </row>
        <row r="757">
          <cell r="Y757" t="str">
            <v xml:space="preserve">TRADESPORT MARKETING KFT   </v>
          </cell>
          <cell r="Z757">
            <v>500371</v>
          </cell>
        </row>
        <row r="758">
          <cell r="Y758" t="str">
            <v xml:space="preserve">TRAFER     </v>
          </cell>
          <cell r="Z758">
            <v>2126</v>
          </cell>
        </row>
        <row r="759">
          <cell r="Y759" t="str">
            <v xml:space="preserve">TRAFI ROSARIO    </v>
          </cell>
          <cell r="Z759">
            <v>2211</v>
          </cell>
        </row>
        <row r="760">
          <cell r="Y760" t="str">
            <v xml:space="preserve">TRANSPORTS AROSTEGUI ET R  </v>
          </cell>
          <cell r="Z760">
            <v>7496</v>
          </cell>
        </row>
        <row r="761">
          <cell r="Y761" t="str">
            <v xml:space="preserve">TRANSYSTEM SA    </v>
          </cell>
          <cell r="Z761">
            <v>400221</v>
          </cell>
        </row>
        <row r="762">
          <cell r="Y762" t="str">
            <v xml:space="preserve">TRAPOTE PEDRO O GARCIA BE </v>
          </cell>
          <cell r="Z762">
            <v>500599</v>
          </cell>
        </row>
        <row r="763">
          <cell r="Y763" t="str">
            <v xml:space="preserve">TREMPONT DIDIER    </v>
          </cell>
          <cell r="Z763">
            <v>2413</v>
          </cell>
        </row>
        <row r="764">
          <cell r="Y764" t="str">
            <v xml:space="preserve">TRES COMERCIAL SA   </v>
          </cell>
          <cell r="Z764">
            <v>500831</v>
          </cell>
        </row>
        <row r="765">
          <cell r="Y765" t="str">
            <v xml:space="preserve">TRESOR DE LA GENERALITAT  </v>
          </cell>
          <cell r="Z765">
            <v>500435</v>
          </cell>
        </row>
        <row r="766">
          <cell r="Y766" t="str">
            <v xml:space="preserve">TRESSERRA COLLECTION SL   </v>
          </cell>
          <cell r="Z766">
            <v>500456</v>
          </cell>
        </row>
        <row r="767">
          <cell r="Y767" t="str">
            <v xml:space="preserve">TRIGANO VDL    </v>
          </cell>
          <cell r="Z767">
            <v>500390</v>
          </cell>
        </row>
        <row r="768">
          <cell r="Y768" t="str">
            <v xml:space="preserve">TSI PLUS SL   </v>
          </cell>
          <cell r="Z768">
            <v>500667</v>
          </cell>
        </row>
        <row r="769">
          <cell r="Y769" t="str">
            <v xml:space="preserve">TURISME DE CATALUNYA   </v>
          </cell>
          <cell r="Z769">
            <v>7428</v>
          </cell>
        </row>
        <row r="770">
          <cell r="Y770" t="str">
            <v xml:space="preserve">UBISOFT EMEA    </v>
          </cell>
          <cell r="Z770">
            <v>500415</v>
          </cell>
        </row>
        <row r="771">
          <cell r="Y771" t="str">
            <v xml:space="preserve">UBISOFT ENTERTAINMENT SA   </v>
          </cell>
          <cell r="Z771">
            <v>500416</v>
          </cell>
        </row>
        <row r="772">
          <cell r="Y772" t="str">
            <v xml:space="preserve">UN KILOMETRE A PIED  </v>
          </cell>
          <cell r="Z772">
            <v>500563</v>
          </cell>
        </row>
        <row r="773">
          <cell r="Y773" t="str">
            <v xml:space="preserve">UNION FABRE    </v>
          </cell>
          <cell r="Z773">
            <v>2139</v>
          </cell>
        </row>
        <row r="774">
          <cell r="Y774" t="str">
            <v xml:space="preserve">UNION NAVAL MARSEILLE SA  </v>
          </cell>
          <cell r="Z774">
            <v>500539</v>
          </cell>
        </row>
        <row r="775">
          <cell r="Y775" t="str">
            <v xml:space="preserve">UNO DE 50   </v>
          </cell>
          <cell r="Z775">
            <v>500621</v>
          </cell>
        </row>
        <row r="776">
          <cell r="Y776" t="str">
            <v xml:space="preserve">URBAMADRID SL    </v>
          </cell>
          <cell r="Z776">
            <v>500843</v>
          </cell>
        </row>
        <row r="777">
          <cell r="Y777" t="str">
            <v xml:space="preserve">USM CONSULTING SL   </v>
          </cell>
          <cell r="Z777">
            <v>400229</v>
          </cell>
        </row>
        <row r="778">
          <cell r="Y778" t="str">
            <v xml:space="preserve">UXAMA     </v>
          </cell>
          <cell r="Z778">
            <v>7483</v>
          </cell>
        </row>
        <row r="779">
          <cell r="Y779" t="str">
            <v xml:space="preserve">VALDEROMA GLOBAL COMPANY   </v>
          </cell>
          <cell r="Z779">
            <v>500839</v>
          </cell>
        </row>
        <row r="780">
          <cell r="Y780" t="str">
            <v xml:space="preserve">VALLBE RAMON Y MUMBRU MON </v>
          </cell>
          <cell r="Z780">
            <v>500521</v>
          </cell>
        </row>
        <row r="781">
          <cell r="Y781" t="str">
            <v xml:space="preserve">VALLCELONI SA ESPAGNE   </v>
          </cell>
          <cell r="Z781">
            <v>4661</v>
          </cell>
        </row>
        <row r="782">
          <cell r="Y782" t="str">
            <v xml:space="preserve">VALLS FRANCISCO    </v>
          </cell>
          <cell r="Z782">
            <v>6476</v>
          </cell>
        </row>
        <row r="783">
          <cell r="Y783" t="str">
            <v xml:space="preserve">VEGASKI SA    </v>
          </cell>
          <cell r="Z783">
            <v>500172</v>
          </cell>
        </row>
        <row r="784">
          <cell r="Y784" t="str">
            <v xml:space="preserve">VENT D'EST    </v>
          </cell>
          <cell r="Z784">
            <v>500579</v>
          </cell>
        </row>
        <row r="785">
          <cell r="Y785" t="str">
            <v xml:space="preserve">VIDAL AYMERICH SA   </v>
          </cell>
          <cell r="Z785">
            <v>500524</v>
          </cell>
        </row>
        <row r="786">
          <cell r="Y786" t="str">
            <v xml:space="preserve">VIGOUROUX ALEXANDRE    </v>
          </cell>
          <cell r="Z786">
            <v>500414</v>
          </cell>
        </row>
        <row r="787">
          <cell r="Y787" t="str">
            <v xml:space="preserve">VIGOUROUX COSTA NATHALIE   </v>
          </cell>
          <cell r="Z787">
            <v>500348</v>
          </cell>
        </row>
        <row r="788">
          <cell r="Y788" t="str">
            <v xml:space="preserve">VILA I COSTA JOA  </v>
          </cell>
          <cell r="Z788">
            <v>4041</v>
          </cell>
        </row>
        <row r="789">
          <cell r="Y789" t="str">
            <v xml:space="preserve">VILA ROGER Y GARCIA GEMMA </v>
          </cell>
          <cell r="Z789">
            <v>500675</v>
          </cell>
        </row>
        <row r="790">
          <cell r="Y790" t="str">
            <v xml:space="preserve">VILAR VINYETA MARCELO   </v>
          </cell>
          <cell r="Z790">
            <v>500368</v>
          </cell>
        </row>
        <row r="791">
          <cell r="Y791" t="str">
            <v xml:space="preserve">VILAS RODRIGUEZ CRISTINA   </v>
          </cell>
          <cell r="Z791">
            <v>500735</v>
          </cell>
        </row>
        <row r="792">
          <cell r="Y792" t="str">
            <v xml:space="preserve">VILLEFRANCHE VIANDES    </v>
          </cell>
          <cell r="Z792">
            <v>4109</v>
          </cell>
        </row>
        <row r="793">
          <cell r="Y793" t="str">
            <v xml:space="preserve">VILLEGAS EMILIO    </v>
          </cell>
          <cell r="Z793">
            <v>500075</v>
          </cell>
        </row>
        <row r="794">
          <cell r="Y794" t="str">
            <v xml:space="preserve">VINAS JORDI    </v>
          </cell>
          <cell r="Z794">
            <v>500254</v>
          </cell>
        </row>
        <row r="795">
          <cell r="Y795" t="str">
            <v xml:space="preserve">VIRNA SHOES SL   </v>
          </cell>
          <cell r="Z795">
            <v>500505</v>
          </cell>
        </row>
        <row r="796">
          <cell r="Y796" t="str">
            <v xml:space="preserve">VLIELAND INVESTMENTS SARL   </v>
          </cell>
          <cell r="Z796">
            <v>500386</v>
          </cell>
        </row>
        <row r="797">
          <cell r="Y797" t="str">
            <v xml:space="preserve">VMARK FRANCE    </v>
          </cell>
          <cell r="Z797">
            <v>500274</v>
          </cell>
        </row>
        <row r="798">
          <cell r="Y798" t="str">
            <v xml:space="preserve">VOLIMOB SA    </v>
          </cell>
          <cell r="Z798">
            <v>500306</v>
          </cell>
        </row>
        <row r="799">
          <cell r="Y799" t="str">
            <v xml:space="preserve">VUJASINOVIC IVAN    </v>
          </cell>
          <cell r="Z799">
            <v>1358</v>
          </cell>
        </row>
        <row r="800">
          <cell r="Y800" t="str">
            <v xml:space="preserve">VULKELI SHOES SL   </v>
          </cell>
          <cell r="Z800">
            <v>500830</v>
          </cell>
        </row>
        <row r="801">
          <cell r="Y801" t="str">
            <v xml:space="preserve">WELTED BUSINESS SL   </v>
          </cell>
          <cell r="Z801">
            <v>500620</v>
          </cell>
        </row>
        <row r="802">
          <cell r="Y802" t="str">
            <v xml:space="preserve">WILSON MEDICAL SARL   </v>
          </cell>
          <cell r="Z802">
            <v>500540</v>
          </cell>
        </row>
        <row r="803">
          <cell r="Y803" t="str">
            <v xml:space="preserve">WTRANSNET FRANCE SARL   </v>
          </cell>
          <cell r="Z803">
            <v>500820</v>
          </cell>
        </row>
        <row r="804">
          <cell r="Y804" t="str">
            <v xml:space="preserve">WURMSER MICHEL    </v>
          </cell>
          <cell r="Z804">
            <v>1755</v>
          </cell>
        </row>
        <row r="805">
          <cell r="Y805" t="str">
            <v xml:space="preserve">YVON MAU SA   </v>
          </cell>
          <cell r="Z805">
            <v>500749</v>
          </cell>
        </row>
        <row r="806">
          <cell r="Y806" t="str">
            <v xml:space="preserve">ZARA FRANCE    </v>
          </cell>
          <cell r="Z806">
            <v>7498</v>
          </cell>
        </row>
        <row r="807">
          <cell r="Y807" t="str">
            <v xml:space="preserve">ZARA HOME FRANCE   </v>
          </cell>
          <cell r="Z807">
            <v>500615</v>
          </cell>
        </row>
        <row r="808">
          <cell r="Y808" t="str">
            <v xml:space="preserve">ZEDIS FRANCE    </v>
          </cell>
          <cell r="Z808">
            <v>1254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N28"/>
  <sheetViews>
    <sheetView topLeftCell="A7" workbookViewId="0">
      <selection activeCell="L22" sqref="L22"/>
    </sheetView>
  </sheetViews>
  <sheetFormatPr baseColWidth="10" defaultRowHeight="12.75" x14ac:dyDescent="0.2"/>
  <cols>
    <col min="1" max="11" width="11.42578125" style="45"/>
    <col min="12" max="12" width="5" style="45" customWidth="1"/>
    <col min="13" max="13" width="24.140625" style="45" customWidth="1"/>
    <col min="14" max="14" width="4.7109375" style="45" customWidth="1"/>
    <col min="15" max="16384" width="11.42578125" style="45"/>
  </cols>
  <sheetData>
    <row r="2" spans="2:14" ht="13.5" thickBot="1" x14ac:dyDescent="0.25"/>
    <row r="3" spans="2:14" x14ac:dyDescent="0.2">
      <c r="B3" s="160"/>
      <c r="C3" s="161"/>
      <c r="D3" s="161"/>
      <c r="E3" s="161"/>
      <c r="F3" s="161"/>
      <c r="G3" s="161"/>
      <c r="H3" s="161"/>
      <c r="I3" s="161"/>
      <c r="J3" s="162"/>
    </row>
    <row r="4" spans="2:14" x14ac:dyDescent="0.2">
      <c r="B4" s="163"/>
      <c r="C4" s="164"/>
      <c r="D4" s="164"/>
      <c r="E4" s="164"/>
      <c r="F4" s="164"/>
      <c r="G4" s="164"/>
      <c r="H4" s="164"/>
      <c r="I4" s="164"/>
      <c r="J4" s="165"/>
    </row>
    <row r="5" spans="2:14" ht="20.25" x14ac:dyDescent="0.2">
      <c r="B5" s="163"/>
      <c r="C5" s="204" t="s">
        <v>31</v>
      </c>
      <c r="D5" s="204"/>
      <c r="E5" s="204"/>
      <c r="F5" s="204"/>
      <c r="G5" s="204"/>
      <c r="H5" s="204"/>
      <c r="I5" s="204"/>
      <c r="J5" s="165"/>
    </row>
    <row r="6" spans="2:14" x14ac:dyDescent="0.2">
      <c r="B6" s="163"/>
      <c r="C6" s="164"/>
      <c r="D6" s="164"/>
      <c r="E6" s="164"/>
      <c r="F6" s="164"/>
      <c r="G6" s="164"/>
      <c r="H6" s="164"/>
      <c r="I6" s="164"/>
      <c r="J6" s="165"/>
    </row>
    <row r="7" spans="2:14" x14ac:dyDescent="0.2">
      <c r="B7" s="163"/>
      <c r="C7" s="164"/>
      <c r="D7" s="164"/>
      <c r="E7" s="164"/>
      <c r="F7" s="164"/>
      <c r="G7" s="164"/>
      <c r="H7" s="164"/>
      <c r="I7" s="164"/>
      <c r="J7" s="165"/>
    </row>
    <row r="8" spans="2:14" x14ac:dyDescent="0.2">
      <c r="B8" s="163"/>
      <c r="C8" s="164"/>
      <c r="D8" s="164"/>
      <c r="E8" s="164"/>
      <c r="F8" s="164"/>
      <c r="G8" s="164"/>
      <c r="H8" s="164"/>
      <c r="I8" s="164"/>
      <c r="J8" s="165"/>
    </row>
    <row r="9" spans="2:14" x14ac:dyDescent="0.2">
      <c r="B9" s="163"/>
      <c r="C9" s="164"/>
      <c r="D9" s="164"/>
      <c r="E9" s="164"/>
      <c r="F9" s="164"/>
      <c r="G9" s="164"/>
      <c r="H9" s="164"/>
      <c r="I9" s="164"/>
      <c r="J9" s="165"/>
    </row>
    <row r="10" spans="2:14" ht="13.5" thickBot="1" x14ac:dyDescent="0.25">
      <c r="B10" s="163"/>
      <c r="C10" s="164"/>
      <c r="D10" s="164"/>
      <c r="E10" s="164"/>
      <c r="F10" s="164"/>
      <c r="G10" s="164"/>
      <c r="H10" s="164"/>
      <c r="I10" s="164"/>
      <c r="J10" s="165"/>
    </row>
    <row r="11" spans="2:14" x14ac:dyDescent="0.2">
      <c r="B11" s="163"/>
      <c r="C11" s="164"/>
      <c r="D11" s="164"/>
      <c r="E11" s="164"/>
      <c r="F11" s="164"/>
      <c r="G11" s="164"/>
      <c r="H11" s="164"/>
      <c r="I11" s="164"/>
      <c r="J11" s="165"/>
      <c r="L11" s="174"/>
      <c r="M11" s="175"/>
      <c r="N11" s="176"/>
    </row>
    <row r="12" spans="2:14" x14ac:dyDescent="0.2">
      <c r="B12" s="163"/>
      <c r="C12" s="164"/>
      <c r="D12" s="164"/>
      <c r="E12" s="164"/>
      <c r="F12" s="164"/>
      <c r="G12" s="164"/>
      <c r="H12" s="164"/>
      <c r="I12" s="164"/>
      <c r="J12" s="165"/>
      <c r="L12" s="177"/>
      <c r="M12" s="178"/>
      <c r="N12" s="179"/>
    </row>
    <row r="13" spans="2:14" x14ac:dyDescent="0.2">
      <c r="B13" s="163"/>
      <c r="C13" s="164"/>
      <c r="D13" s="164"/>
      <c r="E13" s="164"/>
      <c r="F13" s="164"/>
      <c r="G13" s="164"/>
      <c r="H13" s="164"/>
      <c r="I13" s="164"/>
      <c r="J13" s="165"/>
      <c r="L13" s="177"/>
      <c r="M13" s="207" t="s">
        <v>170</v>
      </c>
      <c r="N13" s="179"/>
    </row>
    <row r="14" spans="2:14" x14ac:dyDescent="0.2">
      <c r="B14" s="163"/>
      <c r="C14" s="164"/>
      <c r="D14" s="164"/>
      <c r="E14" s="164"/>
      <c r="F14" s="164"/>
      <c r="G14" s="164"/>
      <c r="H14" s="164"/>
      <c r="I14" s="164"/>
      <c r="J14" s="165"/>
      <c r="L14" s="177"/>
      <c r="M14" s="207"/>
      <c r="N14" s="179"/>
    </row>
    <row r="15" spans="2:14" x14ac:dyDescent="0.2">
      <c r="B15" s="163"/>
      <c r="C15" s="164"/>
      <c r="D15" s="164"/>
      <c r="E15" s="164"/>
      <c r="F15" s="164"/>
      <c r="G15" s="164"/>
      <c r="H15" s="164"/>
      <c r="I15" s="164"/>
      <c r="J15" s="165"/>
      <c r="L15" s="177"/>
      <c r="M15" s="207"/>
      <c r="N15" s="179"/>
    </row>
    <row r="16" spans="2:14" x14ac:dyDescent="0.2">
      <c r="B16" s="163"/>
      <c r="C16" s="205" t="s">
        <v>144</v>
      </c>
      <c r="D16" s="205"/>
      <c r="E16" s="205"/>
      <c r="F16" s="205"/>
      <c r="G16" s="205"/>
      <c r="H16" s="205"/>
      <c r="I16" s="205"/>
      <c r="J16" s="165"/>
      <c r="L16" s="177"/>
      <c r="M16" s="178"/>
      <c r="N16" s="179"/>
    </row>
    <row r="17" spans="2:14" ht="13.5" thickBot="1" x14ac:dyDescent="0.25">
      <c r="B17" s="163"/>
      <c r="C17" s="205"/>
      <c r="D17" s="205"/>
      <c r="E17" s="205"/>
      <c r="F17" s="205"/>
      <c r="G17" s="205"/>
      <c r="H17" s="205"/>
      <c r="I17" s="205"/>
      <c r="J17" s="165"/>
      <c r="L17" s="180"/>
      <c r="M17" s="181"/>
      <c r="N17" s="182"/>
    </row>
    <row r="18" spans="2:14" x14ac:dyDescent="0.2">
      <c r="B18" s="163"/>
      <c r="C18" s="205"/>
      <c r="D18" s="205"/>
      <c r="E18" s="205"/>
      <c r="F18" s="205"/>
      <c r="G18" s="205"/>
      <c r="H18" s="205"/>
      <c r="I18" s="205"/>
      <c r="J18" s="165"/>
    </row>
    <row r="19" spans="2:14" x14ac:dyDescent="0.2">
      <c r="B19" s="163"/>
      <c r="C19" s="205"/>
      <c r="D19" s="205"/>
      <c r="E19" s="205"/>
      <c r="F19" s="205"/>
      <c r="G19" s="205"/>
      <c r="H19" s="205"/>
      <c r="I19" s="205"/>
      <c r="J19" s="165"/>
    </row>
    <row r="20" spans="2:14" x14ac:dyDescent="0.2">
      <c r="B20" s="163"/>
      <c r="C20" s="205"/>
      <c r="D20" s="205"/>
      <c r="E20" s="205"/>
      <c r="F20" s="205"/>
      <c r="G20" s="205"/>
      <c r="H20" s="205"/>
      <c r="I20" s="205"/>
      <c r="J20" s="165"/>
    </row>
    <row r="21" spans="2:14" x14ac:dyDescent="0.2">
      <c r="B21" s="163"/>
      <c r="C21" s="205"/>
      <c r="D21" s="205"/>
      <c r="E21" s="205"/>
      <c r="F21" s="205"/>
      <c r="G21" s="205"/>
      <c r="H21" s="205"/>
      <c r="I21" s="205"/>
      <c r="J21" s="165"/>
    </row>
    <row r="22" spans="2:14" x14ac:dyDescent="0.2">
      <c r="B22" s="163"/>
      <c r="C22" s="205"/>
      <c r="D22" s="205"/>
      <c r="E22" s="205"/>
      <c r="F22" s="205"/>
      <c r="G22" s="205"/>
      <c r="H22" s="205"/>
      <c r="I22" s="205"/>
      <c r="J22" s="165"/>
    </row>
    <row r="23" spans="2:14" x14ac:dyDescent="0.2">
      <c r="B23" s="163"/>
      <c r="C23" s="205"/>
      <c r="D23" s="205"/>
      <c r="E23" s="205"/>
      <c r="F23" s="205"/>
      <c r="G23" s="205"/>
      <c r="H23" s="205"/>
      <c r="I23" s="205"/>
      <c r="J23" s="165"/>
    </row>
    <row r="24" spans="2:14" x14ac:dyDescent="0.2">
      <c r="B24" s="163"/>
      <c r="C24" s="169" t="s">
        <v>133</v>
      </c>
      <c r="D24" s="169"/>
      <c r="E24" s="169"/>
      <c r="F24" s="169"/>
      <c r="G24" s="169"/>
      <c r="H24" s="169"/>
      <c r="I24" s="169"/>
      <c r="J24" s="165"/>
    </row>
    <row r="25" spans="2:14" x14ac:dyDescent="0.2">
      <c r="B25" s="163"/>
      <c r="C25" s="169"/>
      <c r="D25" s="169"/>
      <c r="E25" s="169"/>
      <c r="F25" s="169"/>
      <c r="G25" s="169"/>
      <c r="H25" s="169"/>
      <c r="I25" s="169"/>
      <c r="J25" s="165"/>
    </row>
    <row r="26" spans="2:14" x14ac:dyDescent="0.2">
      <c r="B26" s="163"/>
      <c r="C26" s="206" t="s">
        <v>33</v>
      </c>
      <c r="D26" s="206"/>
      <c r="E26" s="206"/>
      <c r="F26" s="206"/>
      <c r="G26" s="206"/>
      <c r="H26" s="206"/>
      <c r="I26" s="206"/>
      <c r="J26" s="165"/>
    </row>
    <row r="27" spans="2:14" x14ac:dyDescent="0.2">
      <c r="B27" s="163"/>
      <c r="C27" s="164"/>
      <c r="D27" s="164"/>
      <c r="E27" s="164"/>
      <c r="F27" s="164"/>
      <c r="G27" s="164"/>
      <c r="H27" s="164"/>
      <c r="I27" s="164"/>
      <c r="J27" s="165"/>
    </row>
    <row r="28" spans="2:14" ht="13.5" thickBot="1" x14ac:dyDescent="0.25">
      <c r="B28" s="166"/>
      <c r="C28" s="167"/>
      <c r="D28" s="167"/>
      <c r="E28" s="167"/>
      <c r="F28" s="167"/>
      <c r="G28" s="167"/>
      <c r="H28" s="167"/>
      <c r="I28" s="167"/>
      <c r="J28" s="168"/>
    </row>
  </sheetData>
  <mergeCells count="4">
    <mergeCell ref="C5:I5"/>
    <mergeCell ref="C16:I23"/>
    <mergeCell ref="C26:I26"/>
    <mergeCell ref="M13:M15"/>
  </mergeCells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19"/>
  <sheetViews>
    <sheetView zoomScaleNormal="100" workbookViewId="0">
      <selection activeCell="D14" sqref="D14"/>
    </sheetView>
  </sheetViews>
  <sheetFormatPr baseColWidth="10" defaultColWidth="25.85546875" defaultRowHeight="12.75" x14ac:dyDescent="0.2"/>
  <cols>
    <col min="1" max="1" width="29.140625" customWidth="1"/>
    <col min="2" max="2" width="15.5703125" customWidth="1"/>
    <col min="3" max="3" width="13.7109375" customWidth="1"/>
    <col min="4" max="4" width="10.85546875" bestFit="1" customWidth="1"/>
    <col min="5" max="5" width="25.85546875" style="93"/>
  </cols>
  <sheetData>
    <row r="1" spans="1:7" x14ac:dyDescent="0.2">
      <c r="A1" s="41"/>
      <c r="B1" s="209" t="s">
        <v>8</v>
      </c>
      <c r="C1" s="209"/>
      <c r="D1" s="210"/>
    </row>
    <row r="2" spans="1:7" x14ac:dyDescent="0.2">
      <c r="A2" s="7"/>
      <c r="B2" s="211"/>
      <c r="C2" s="211"/>
      <c r="D2" s="212"/>
    </row>
    <row r="3" spans="1:7" ht="27.75" customHeight="1" thickBot="1" x14ac:dyDescent="0.25">
      <c r="A3" s="7"/>
      <c r="B3" s="211"/>
      <c r="C3" s="211"/>
      <c r="D3" s="212"/>
    </row>
    <row r="4" spans="1:7" x14ac:dyDescent="0.2">
      <c r="A4" s="118" t="s">
        <v>32</v>
      </c>
      <c r="B4" s="16" t="s">
        <v>11</v>
      </c>
      <c r="C4" s="16" t="s">
        <v>9</v>
      </c>
      <c r="D4" s="119" t="s">
        <v>10</v>
      </c>
    </row>
    <row r="5" spans="1:7" x14ac:dyDescent="0.2">
      <c r="A5" s="17" t="s">
        <v>12</v>
      </c>
      <c r="B5" s="117">
        <v>0</v>
      </c>
      <c r="C5" s="117">
        <v>0</v>
      </c>
      <c r="D5" s="120">
        <v>0</v>
      </c>
      <c r="E5" s="94" t="s">
        <v>146</v>
      </c>
      <c r="F5" s="94"/>
      <c r="G5" s="94"/>
    </row>
    <row r="6" spans="1:7" x14ac:dyDescent="0.2">
      <c r="A6" s="17" t="s">
        <v>13</v>
      </c>
      <c r="B6" s="117">
        <v>0</v>
      </c>
      <c r="C6" s="117">
        <v>0</v>
      </c>
      <c r="D6" s="120">
        <v>0</v>
      </c>
      <c r="E6" s="116" t="s">
        <v>34</v>
      </c>
      <c r="F6" s="49"/>
      <c r="G6" s="47"/>
    </row>
    <row r="7" spans="1:7" x14ac:dyDescent="0.2">
      <c r="A7" s="17" t="s">
        <v>35</v>
      </c>
      <c r="B7" s="117">
        <v>300</v>
      </c>
      <c r="C7" s="117">
        <v>300</v>
      </c>
      <c r="D7" s="120">
        <v>300</v>
      </c>
      <c r="E7" s="94" t="s">
        <v>36</v>
      </c>
      <c r="F7" s="47"/>
      <c r="G7" s="47"/>
    </row>
    <row r="8" spans="1:7" ht="12.75" customHeight="1" x14ac:dyDescent="0.2">
      <c r="A8" s="17" t="s">
        <v>14</v>
      </c>
      <c r="B8" s="117">
        <v>500</v>
      </c>
      <c r="C8" s="117">
        <v>500</v>
      </c>
      <c r="D8" s="120">
        <v>500</v>
      </c>
      <c r="E8" s="94" t="s">
        <v>18</v>
      </c>
      <c r="F8" s="47"/>
      <c r="G8" s="47"/>
    </row>
    <row r="9" spans="1:7" x14ac:dyDescent="0.2">
      <c r="A9" s="17" t="s">
        <v>15</v>
      </c>
      <c r="B9" s="117">
        <v>200</v>
      </c>
      <c r="C9" s="117">
        <v>200</v>
      </c>
      <c r="D9" s="120">
        <v>200</v>
      </c>
      <c r="E9" s="94" t="s">
        <v>37</v>
      </c>
      <c r="F9" s="47"/>
      <c r="G9" s="47"/>
    </row>
    <row r="10" spans="1:7" x14ac:dyDescent="0.2">
      <c r="A10" s="17" t="s">
        <v>16</v>
      </c>
      <c r="B10" s="117">
        <f>8000+649+2540</f>
        <v>11189</v>
      </c>
      <c r="C10" s="117"/>
      <c r="D10" s="120"/>
      <c r="E10" s="94" t="s">
        <v>19</v>
      </c>
      <c r="F10" s="47"/>
      <c r="G10" s="47"/>
    </row>
    <row r="11" spans="1:7" x14ac:dyDescent="0.2">
      <c r="A11" s="17" t="s">
        <v>38</v>
      </c>
      <c r="B11" s="117">
        <f>15+420</f>
        <v>435</v>
      </c>
      <c r="C11" s="117"/>
      <c r="D11" s="120"/>
      <c r="F11" s="47"/>
      <c r="G11" s="47"/>
    </row>
    <row r="12" spans="1:7" x14ac:dyDescent="0.2">
      <c r="A12" s="17" t="s">
        <v>17</v>
      </c>
      <c r="B12" s="117">
        <v>0</v>
      </c>
      <c r="C12" s="117"/>
      <c r="D12" s="120"/>
      <c r="F12" s="47"/>
      <c r="G12" s="47"/>
    </row>
    <row r="13" spans="1:7" x14ac:dyDescent="0.2">
      <c r="A13" s="17" t="s">
        <v>23</v>
      </c>
      <c r="B13" s="117">
        <v>540</v>
      </c>
      <c r="C13" s="117"/>
      <c r="D13" s="120"/>
      <c r="E13" s="94" t="s">
        <v>149</v>
      </c>
      <c r="F13" s="47"/>
      <c r="G13" s="47"/>
    </row>
    <row r="14" spans="1:7" ht="13.5" thickBot="1" x14ac:dyDescent="0.25">
      <c r="A14" s="121" t="s">
        <v>1</v>
      </c>
      <c r="B14" s="122">
        <f>+SUM(B5:B12)</f>
        <v>12624</v>
      </c>
      <c r="C14" s="122">
        <f>+SUM(C5:C12)</f>
        <v>1000</v>
      </c>
      <c r="D14" s="123">
        <f>+SUM(D5:D12)</f>
        <v>1000</v>
      </c>
      <c r="F14" s="47"/>
      <c r="G14" s="47"/>
    </row>
    <row r="15" spans="1:7" x14ac:dyDescent="0.2">
      <c r="A15" s="2"/>
      <c r="B15" s="2"/>
      <c r="C15" s="2"/>
      <c r="D15" s="2"/>
    </row>
    <row r="16" spans="1:7" x14ac:dyDescent="0.2">
      <c r="A16" s="213" t="s">
        <v>151</v>
      </c>
      <c r="B16" s="213"/>
      <c r="C16" s="213"/>
      <c r="D16" s="213"/>
      <c r="E16" s="213"/>
    </row>
    <row r="17" spans="1:4" x14ac:dyDescent="0.2">
      <c r="A17" s="213"/>
      <c r="B17" s="208"/>
      <c r="C17" s="208"/>
      <c r="D17" s="208"/>
    </row>
    <row r="18" spans="1:4" x14ac:dyDescent="0.2">
      <c r="A18" s="213"/>
      <c r="B18" s="208"/>
      <c r="C18" s="208"/>
      <c r="D18" s="208"/>
    </row>
    <row r="19" spans="1:4" x14ac:dyDescent="0.2">
      <c r="A19" s="208"/>
      <c r="B19" s="208"/>
      <c r="C19" s="208"/>
      <c r="D19" s="208"/>
    </row>
  </sheetData>
  <mergeCells count="5">
    <mergeCell ref="A19:D19"/>
    <mergeCell ref="B1:D3"/>
    <mergeCell ref="A16:E16"/>
    <mergeCell ref="A17:D17"/>
    <mergeCell ref="A18:D18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2"/>
  <sheetViews>
    <sheetView topLeftCell="A4" zoomScaleNormal="100" workbookViewId="0">
      <selection activeCell="I8" sqref="I8"/>
    </sheetView>
  </sheetViews>
  <sheetFormatPr baseColWidth="10" defaultColWidth="11.42578125" defaultRowHeight="12.75" x14ac:dyDescent="0.2"/>
  <cols>
    <col min="1" max="1" width="3.5703125" customWidth="1"/>
    <col min="2" max="2" width="31.7109375" customWidth="1"/>
    <col min="3" max="3" width="13.5703125" customWidth="1"/>
    <col min="4" max="4" width="6.42578125" bestFit="1" customWidth="1"/>
    <col min="5" max="5" width="13.5703125" bestFit="1" customWidth="1"/>
    <col min="6" max="6" width="11.7109375" bestFit="1" customWidth="1"/>
    <col min="7" max="7" width="11.7109375" customWidth="1"/>
    <col min="8" max="8" width="15.85546875" customWidth="1"/>
  </cols>
  <sheetData>
    <row r="1" spans="1:8" ht="12.75" customHeight="1" x14ac:dyDescent="0.2">
      <c r="A1" s="5"/>
      <c r="B1" s="6"/>
      <c r="C1" s="214" t="s">
        <v>29</v>
      </c>
      <c r="D1" s="215"/>
      <c r="E1" s="215"/>
      <c r="F1" s="215"/>
      <c r="G1" s="216"/>
    </row>
    <row r="2" spans="1:8" ht="11.25" customHeight="1" x14ac:dyDescent="0.2">
      <c r="A2" s="7"/>
      <c r="B2" s="8"/>
      <c r="C2" s="217"/>
      <c r="D2" s="217"/>
      <c r="E2" s="217"/>
      <c r="F2" s="217"/>
      <c r="G2" s="218"/>
    </row>
    <row r="3" spans="1:8" ht="32.25" customHeight="1" thickBot="1" x14ac:dyDescent="0.25">
      <c r="A3" s="9"/>
      <c r="B3" s="10"/>
      <c r="C3" s="219"/>
      <c r="D3" s="219"/>
      <c r="E3" s="219"/>
      <c r="F3" s="219"/>
      <c r="G3" s="220"/>
    </row>
    <row r="4" spans="1:8" ht="16.5" customHeight="1" x14ac:dyDescent="0.2">
      <c r="A4" s="118"/>
      <c r="B4" s="150" t="s">
        <v>169</v>
      </c>
      <c r="C4" s="151" t="s">
        <v>24</v>
      </c>
      <c r="D4" s="151" t="s">
        <v>25</v>
      </c>
      <c r="E4" s="151" t="s">
        <v>26</v>
      </c>
      <c r="F4" s="151" t="s">
        <v>9</v>
      </c>
      <c r="G4" s="152" t="s">
        <v>27</v>
      </c>
    </row>
    <row r="5" spans="1:8" x14ac:dyDescent="0.2">
      <c r="A5" s="153"/>
      <c r="B5" s="1" t="s">
        <v>152</v>
      </c>
      <c r="C5" s="88">
        <f>+'Plan de inversiones'!B7</f>
        <v>300</v>
      </c>
      <c r="D5" s="29">
        <v>3</v>
      </c>
      <c r="E5" s="88">
        <f>+$C$5/$D$5</f>
        <v>100</v>
      </c>
      <c r="F5" s="88">
        <f>+$C$5/$D$5</f>
        <v>100</v>
      </c>
      <c r="G5" s="89">
        <f>+$C$5/$D$5</f>
        <v>100</v>
      </c>
    </row>
    <row r="6" spans="1:8" x14ac:dyDescent="0.2">
      <c r="A6" s="153"/>
      <c r="B6" s="1" t="s">
        <v>20</v>
      </c>
      <c r="C6" s="88">
        <f>+'Plan de inversiones'!C7</f>
        <v>300</v>
      </c>
      <c r="D6" s="29">
        <v>3</v>
      </c>
      <c r="E6" s="88"/>
      <c r="F6" s="88">
        <f>+$C$6/$D$6</f>
        <v>100</v>
      </c>
      <c r="G6" s="89">
        <f>+$C$6/$D$6</f>
        <v>100</v>
      </c>
    </row>
    <row r="7" spans="1:8" x14ac:dyDescent="0.2">
      <c r="A7" s="153"/>
      <c r="B7" s="1" t="s">
        <v>21</v>
      </c>
      <c r="C7" s="88">
        <f>+'Plan de inversiones'!D7</f>
        <v>300</v>
      </c>
      <c r="D7" s="29">
        <v>3</v>
      </c>
      <c r="E7" s="88"/>
      <c r="F7" s="88"/>
      <c r="G7" s="89">
        <f>+$C$7/$D$7</f>
        <v>100</v>
      </c>
    </row>
    <row r="8" spans="1:8" x14ac:dyDescent="0.2">
      <c r="A8" s="153"/>
      <c r="B8" s="1" t="s">
        <v>154</v>
      </c>
      <c r="C8" s="88">
        <f>+'Plan de inversiones'!B8</f>
        <v>500</v>
      </c>
      <c r="D8" s="29">
        <v>4</v>
      </c>
      <c r="E8" s="88">
        <f>+$C$8/$D$8</f>
        <v>125</v>
      </c>
      <c r="F8" s="88">
        <f>+$C$8/$D$8</f>
        <v>125</v>
      </c>
      <c r="G8" s="89">
        <f>+$C$8/$D$8</f>
        <v>125</v>
      </c>
    </row>
    <row r="9" spans="1:8" x14ac:dyDescent="0.2">
      <c r="A9" s="153"/>
      <c r="B9" s="1" t="s">
        <v>153</v>
      </c>
      <c r="C9" s="88">
        <f>+'Plan de inversiones'!C8</f>
        <v>500</v>
      </c>
      <c r="D9" s="29">
        <v>4</v>
      </c>
      <c r="E9" s="88"/>
      <c r="F9" s="88">
        <f>+$C$9/$D$9</f>
        <v>125</v>
      </c>
      <c r="G9" s="89">
        <f>+$C$9/$D$9</f>
        <v>125</v>
      </c>
    </row>
    <row r="10" spans="1:8" x14ac:dyDescent="0.2">
      <c r="A10" s="153"/>
      <c r="B10" s="1" t="s">
        <v>22</v>
      </c>
      <c r="C10" s="88">
        <f>+'Plan de inversiones'!D8</f>
        <v>500</v>
      </c>
      <c r="D10" s="29">
        <v>4</v>
      </c>
      <c r="E10" s="88"/>
      <c r="F10" s="88"/>
      <c r="G10" s="89">
        <f>+$C$9/$D$9</f>
        <v>125</v>
      </c>
    </row>
    <row r="11" spans="1:8" x14ac:dyDescent="0.2">
      <c r="A11" s="153"/>
      <c r="B11" s="1" t="s">
        <v>39</v>
      </c>
      <c r="C11" s="88">
        <f>+'Plan de inversiones'!B9</f>
        <v>200</v>
      </c>
      <c r="D11" s="29">
        <v>4</v>
      </c>
      <c r="E11" s="88">
        <f>+$C$11/$D$11</f>
        <v>50</v>
      </c>
      <c r="F11" s="88">
        <f>+$C$11/$D$11</f>
        <v>50</v>
      </c>
      <c r="G11" s="89">
        <f>+$C$11/$D$11</f>
        <v>50</v>
      </c>
    </row>
    <row r="12" spans="1:8" x14ac:dyDescent="0.2">
      <c r="A12" s="153"/>
      <c r="B12" s="1" t="s">
        <v>40</v>
      </c>
      <c r="C12" s="88">
        <f>+'Plan de inversiones'!C9</f>
        <v>200</v>
      </c>
      <c r="D12" s="29">
        <v>4</v>
      </c>
      <c r="E12" s="88"/>
      <c r="F12" s="88">
        <f>+$C$12/$D$12</f>
        <v>50</v>
      </c>
      <c r="G12" s="89">
        <f>+$C$12/$D$12</f>
        <v>50</v>
      </c>
    </row>
    <row r="13" spans="1:8" x14ac:dyDescent="0.2">
      <c r="A13" s="153"/>
      <c r="B13" s="1" t="s">
        <v>41</v>
      </c>
      <c r="C13" s="88">
        <f>+'Plan de inversiones'!D9</f>
        <v>200</v>
      </c>
      <c r="D13" s="29">
        <v>4</v>
      </c>
      <c r="E13" s="88"/>
      <c r="F13" s="88"/>
      <c r="G13" s="89">
        <f>+$C$13/$D$13</f>
        <v>50</v>
      </c>
    </row>
    <row r="14" spans="1:8" x14ac:dyDescent="0.2">
      <c r="A14" s="153"/>
      <c r="B14" s="1" t="str">
        <f>+'Plan de inversiones'!A10</f>
        <v>Aplicaciones informáticas</v>
      </c>
      <c r="C14" s="88">
        <f>+'Plan de inversiones'!B10</f>
        <v>11189</v>
      </c>
      <c r="D14" s="29">
        <v>4</v>
      </c>
      <c r="E14" s="88">
        <f>+$C$14/$D$14</f>
        <v>2797.25</v>
      </c>
      <c r="F14" s="88">
        <f>+$C$14/$D$14</f>
        <v>2797.25</v>
      </c>
      <c r="G14" s="89">
        <f>+$C$14/$D$14</f>
        <v>2797.25</v>
      </c>
      <c r="H14" s="44" t="s">
        <v>42</v>
      </c>
    </row>
    <row r="15" spans="1:8" x14ac:dyDescent="0.2">
      <c r="A15" s="153"/>
      <c r="B15" s="1" t="str">
        <f>+'Plan de inversiones'!A11</f>
        <v>Marca y dominios</v>
      </c>
      <c r="C15" s="88">
        <f>+'Plan de inversiones'!B11</f>
        <v>435</v>
      </c>
      <c r="D15" s="29">
        <v>10</v>
      </c>
      <c r="E15" s="88">
        <f>+$C$15/$D$15</f>
        <v>43.5</v>
      </c>
      <c r="F15" s="88">
        <f>+$C$15/$D$15</f>
        <v>43.5</v>
      </c>
      <c r="G15" s="89">
        <f>+$C$15/$D$15</f>
        <v>43.5</v>
      </c>
    </row>
    <row r="16" spans="1:8" x14ac:dyDescent="0.2">
      <c r="A16" s="153"/>
      <c r="B16" s="1" t="s">
        <v>23</v>
      </c>
      <c r="C16" s="88">
        <f>+'Plan de inversiones'!B13</f>
        <v>540</v>
      </c>
      <c r="D16" s="29">
        <v>5</v>
      </c>
      <c r="E16" s="88">
        <f>+$C$16/$D$16</f>
        <v>108</v>
      </c>
      <c r="F16" s="88">
        <f>+$C$16/$D$16</f>
        <v>108</v>
      </c>
      <c r="G16" s="89">
        <f>+$C$16/$D$16</f>
        <v>108</v>
      </c>
    </row>
    <row r="17" spans="1:7" ht="13.5" thickBot="1" x14ac:dyDescent="0.25">
      <c r="A17" s="155"/>
      <c r="B17" s="156" t="s">
        <v>1</v>
      </c>
      <c r="C17" s="170">
        <f>SUM(C5:C16)</f>
        <v>15164</v>
      </c>
      <c r="D17" s="171"/>
      <c r="E17" s="90">
        <f>+SUM(E5:E16)</f>
        <v>3223.75</v>
      </c>
      <c r="F17" s="90">
        <f>+SUM(F5:F16)</f>
        <v>3498.75</v>
      </c>
      <c r="G17" s="172">
        <f>+SUM(G5:G16)</f>
        <v>3773.75</v>
      </c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21" t="s">
        <v>28</v>
      </c>
      <c r="B19" s="221"/>
      <c r="C19" s="221"/>
      <c r="D19" s="221"/>
      <c r="E19" s="221"/>
      <c r="F19" s="221"/>
      <c r="G19" s="221"/>
    </row>
    <row r="20" spans="1:7" ht="12.75" customHeight="1" x14ac:dyDescent="0.2">
      <c r="A20" s="221"/>
      <c r="B20" s="221"/>
      <c r="C20" s="221"/>
      <c r="D20" s="221"/>
      <c r="E20" s="221"/>
      <c r="F20" s="221"/>
      <c r="G20" s="221"/>
    </row>
    <row r="21" spans="1:7" x14ac:dyDescent="0.2">
      <c r="A21" s="208"/>
      <c r="B21" s="208"/>
      <c r="C21" s="208"/>
      <c r="D21" s="208"/>
      <c r="E21" s="208"/>
      <c r="F21" s="208"/>
      <c r="G21" s="208"/>
    </row>
    <row r="22" spans="1:7" x14ac:dyDescent="0.2">
      <c r="A22" s="208"/>
      <c r="B22" s="208"/>
      <c r="C22" s="208"/>
      <c r="D22" s="208"/>
      <c r="E22" s="208"/>
      <c r="F22" s="208"/>
      <c r="G22" s="208"/>
    </row>
  </sheetData>
  <mergeCells count="4">
    <mergeCell ref="A21:G21"/>
    <mergeCell ref="A22:G22"/>
    <mergeCell ref="C1:G3"/>
    <mergeCell ref="A19:G20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H42"/>
  <sheetViews>
    <sheetView topLeftCell="A22" zoomScale="80" workbookViewId="0">
      <pane xSplit="1" topLeftCell="B1" activePane="topRight" state="frozen"/>
      <selection pane="topRight" activeCell="A36" sqref="A36"/>
    </sheetView>
  </sheetViews>
  <sheetFormatPr baseColWidth="10" defaultRowHeight="12.75" x14ac:dyDescent="0.2"/>
  <cols>
    <col min="1" max="1" width="25.140625" customWidth="1"/>
    <col min="2" max="13" width="12.7109375" customWidth="1"/>
    <col min="14" max="14" width="14.42578125" customWidth="1"/>
    <col min="15" max="86" width="11.42578125" style="13"/>
  </cols>
  <sheetData>
    <row r="1" spans="1:86" ht="12.75" customHeight="1" x14ac:dyDescent="0.2">
      <c r="A1" s="15"/>
      <c r="B1" s="8"/>
      <c r="C1" s="222" t="s">
        <v>30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86" x14ac:dyDescent="0.2">
      <c r="A2" s="8"/>
      <c r="B2" s="8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86" ht="33" customHeight="1" x14ac:dyDescent="0.2">
      <c r="A3" s="8"/>
      <c r="B3" s="8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86" s="13" customFormat="1" ht="18" customHeight="1" thickBot="1" x14ac:dyDescent="0.25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86" x14ac:dyDescent="0.2">
      <c r="A5" s="43" t="s">
        <v>53</v>
      </c>
      <c r="B5" s="16" t="s">
        <v>43</v>
      </c>
      <c r="C5" s="16" t="s">
        <v>44</v>
      </c>
      <c r="D5" s="16" t="s">
        <v>45</v>
      </c>
      <c r="E5" s="16" t="s">
        <v>2</v>
      </c>
      <c r="F5" s="16" t="s">
        <v>46</v>
      </c>
      <c r="G5" s="16" t="s">
        <v>47</v>
      </c>
      <c r="H5" s="16" t="s">
        <v>48</v>
      </c>
      <c r="I5" s="16" t="s">
        <v>49</v>
      </c>
      <c r="J5" s="16" t="s">
        <v>50</v>
      </c>
      <c r="K5" s="16" t="s">
        <v>3</v>
      </c>
      <c r="L5" s="16" t="s">
        <v>51</v>
      </c>
      <c r="M5" s="16" t="s">
        <v>52</v>
      </c>
      <c r="N5" s="70" t="s">
        <v>4</v>
      </c>
    </row>
    <row r="6" spans="1:86" ht="15" customHeight="1" x14ac:dyDescent="0.2">
      <c r="A6" s="17" t="s">
        <v>61</v>
      </c>
      <c r="B6" s="88">
        <v>2500</v>
      </c>
      <c r="C6" s="88">
        <f>+B6*(1+$B$30)</f>
        <v>2875</v>
      </c>
      <c r="D6" s="88">
        <f t="shared" ref="D6:M6" si="0">+C6*(1+$B$30)</f>
        <v>3306.2499999999995</v>
      </c>
      <c r="E6" s="88">
        <f t="shared" si="0"/>
        <v>3802.1874999999991</v>
      </c>
      <c r="F6" s="88">
        <f t="shared" si="0"/>
        <v>4372.5156249999982</v>
      </c>
      <c r="G6" s="88">
        <f t="shared" si="0"/>
        <v>5028.3929687499976</v>
      </c>
      <c r="H6" s="88">
        <f t="shared" si="0"/>
        <v>5782.6519140624969</v>
      </c>
      <c r="I6" s="88">
        <f t="shared" si="0"/>
        <v>6650.0497011718708</v>
      </c>
      <c r="J6" s="88">
        <f t="shared" si="0"/>
        <v>7647.5571563476506</v>
      </c>
      <c r="K6" s="88">
        <f t="shared" si="0"/>
        <v>8794.6907297997968</v>
      </c>
      <c r="L6" s="88">
        <f t="shared" si="0"/>
        <v>10113.894339269766</v>
      </c>
      <c r="M6" s="88">
        <f t="shared" si="0"/>
        <v>11630.978490160229</v>
      </c>
      <c r="N6" s="88">
        <f>+SUM(B6:M6)</f>
        <v>72504.168424561794</v>
      </c>
    </row>
    <row r="7" spans="1:86" ht="14.25" customHeight="1" x14ac:dyDescent="0.2">
      <c r="A7" s="17" t="s">
        <v>126</v>
      </c>
      <c r="B7" s="88">
        <f>+B6*$B$31</f>
        <v>25</v>
      </c>
      <c r="C7" s="88">
        <f t="shared" ref="C7:M7" si="1">+C6*$B$31</f>
        <v>28.75</v>
      </c>
      <c r="D7" s="88">
        <f t="shared" si="1"/>
        <v>33.062499999999993</v>
      </c>
      <c r="E7" s="88">
        <f t="shared" si="1"/>
        <v>38.021874999999994</v>
      </c>
      <c r="F7" s="88">
        <f t="shared" si="1"/>
        <v>43.725156249999984</v>
      </c>
      <c r="G7" s="88">
        <f t="shared" si="1"/>
        <v>50.283929687499977</v>
      </c>
      <c r="H7" s="88">
        <f t="shared" si="1"/>
        <v>57.826519140624967</v>
      </c>
      <c r="I7" s="88">
        <f t="shared" si="1"/>
        <v>66.500497011718707</v>
      </c>
      <c r="J7" s="88">
        <f t="shared" si="1"/>
        <v>76.475571563476507</v>
      </c>
      <c r="K7" s="88">
        <f t="shared" si="1"/>
        <v>87.946907297997967</v>
      </c>
      <c r="L7" s="88">
        <f t="shared" si="1"/>
        <v>101.13894339269766</v>
      </c>
      <c r="M7" s="88">
        <f t="shared" si="1"/>
        <v>116.30978490160228</v>
      </c>
      <c r="N7" s="88">
        <f>+SUM(B7:M7)</f>
        <v>725.04168424561806</v>
      </c>
    </row>
    <row r="8" spans="1:86" ht="14.25" customHeight="1" x14ac:dyDescent="0.2">
      <c r="A8" s="17" t="s">
        <v>127</v>
      </c>
      <c r="B8" s="88">
        <f>+B7*$B$32</f>
        <v>875</v>
      </c>
      <c r="C8" s="88">
        <f t="shared" ref="C8:M8" si="2">+C7*$B$32</f>
        <v>1006.25</v>
      </c>
      <c r="D8" s="88">
        <f t="shared" si="2"/>
        <v>1157.1874999999998</v>
      </c>
      <c r="E8" s="88">
        <f t="shared" si="2"/>
        <v>1330.7656249999998</v>
      </c>
      <c r="F8" s="88">
        <f t="shared" si="2"/>
        <v>1530.3804687499994</v>
      </c>
      <c r="G8" s="88">
        <f t="shared" si="2"/>
        <v>1759.9375390624991</v>
      </c>
      <c r="H8" s="88">
        <f t="shared" si="2"/>
        <v>2023.9281699218739</v>
      </c>
      <c r="I8" s="88">
        <f t="shared" si="2"/>
        <v>2327.5173954101547</v>
      </c>
      <c r="J8" s="88">
        <f t="shared" si="2"/>
        <v>2676.6450047216777</v>
      </c>
      <c r="K8" s="88">
        <f t="shared" si="2"/>
        <v>3078.1417554299287</v>
      </c>
      <c r="L8" s="88">
        <f t="shared" si="2"/>
        <v>3539.8630187444178</v>
      </c>
      <c r="M8" s="88">
        <f t="shared" si="2"/>
        <v>4070.84247155608</v>
      </c>
      <c r="N8" s="88">
        <f>+SUM(B8:M8)</f>
        <v>25376.458948596632</v>
      </c>
    </row>
    <row r="9" spans="1:86" ht="14.25" customHeight="1" x14ac:dyDescent="0.2">
      <c r="A9" s="17" t="s">
        <v>128</v>
      </c>
      <c r="B9" s="88"/>
      <c r="C9" s="88"/>
      <c r="D9" s="88"/>
      <c r="E9" s="88"/>
      <c r="F9" s="88"/>
      <c r="G9" s="88"/>
      <c r="H9" s="88">
        <f t="shared" ref="H9:M9" si="3">+B8</f>
        <v>875</v>
      </c>
      <c r="I9" s="88">
        <f t="shared" si="3"/>
        <v>1006.25</v>
      </c>
      <c r="J9" s="88">
        <f t="shared" si="3"/>
        <v>1157.1874999999998</v>
      </c>
      <c r="K9" s="88">
        <f t="shared" si="3"/>
        <v>1330.7656249999998</v>
      </c>
      <c r="L9" s="88">
        <f t="shared" si="3"/>
        <v>1530.3804687499994</v>
      </c>
      <c r="M9" s="88">
        <f t="shared" si="3"/>
        <v>1759.9375390624991</v>
      </c>
      <c r="N9" s="88">
        <f>+SUM(B9:M9)</f>
        <v>7659.5211328124988</v>
      </c>
    </row>
    <row r="10" spans="1:86" s="80" customFormat="1" ht="14.25" customHeight="1" x14ac:dyDescent="0.2">
      <c r="A10" s="79" t="s">
        <v>129</v>
      </c>
      <c r="B10" s="91">
        <f>+SUM(B8:B9)</f>
        <v>875</v>
      </c>
      <c r="C10" s="91">
        <f t="shared" ref="C10:M10" si="4">+SUM(C8:C9)</f>
        <v>1006.25</v>
      </c>
      <c r="D10" s="91">
        <f t="shared" si="4"/>
        <v>1157.1874999999998</v>
      </c>
      <c r="E10" s="91">
        <f t="shared" si="4"/>
        <v>1330.7656249999998</v>
      </c>
      <c r="F10" s="91">
        <f t="shared" si="4"/>
        <v>1530.3804687499994</v>
      </c>
      <c r="G10" s="91">
        <f t="shared" si="4"/>
        <v>1759.9375390624991</v>
      </c>
      <c r="H10" s="91">
        <f t="shared" si="4"/>
        <v>2898.9281699218736</v>
      </c>
      <c r="I10" s="91">
        <f t="shared" si="4"/>
        <v>3333.7673954101547</v>
      </c>
      <c r="J10" s="91">
        <f t="shared" si="4"/>
        <v>3833.8325047216777</v>
      </c>
      <c r="K10" s="91">
        <f t="shared" si="4"/>
        <v>4408.9073804299287</v>
      </c>
      <c r="L10" s="91">
        <f t="shared" si="4"/>
        <v>5070.2434874944174</v>
      </c>
      <c r="M10" s="91">
        <f t="shared" si="4"/>
        <v>5830.7800106185787</v>
      </c>
      <c r="N10" s="91">
        <f>+SUM(B10:M10)</f>
        <v>33035.980081409129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</row>
    <row r="11" spans="1:86" ht="13.5" thickBot="1" x14ac:dyDescent="0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86" x14ac:dyDescent="0.2">
      <c r="A12" s="43" t="s">
        <v>54</v>
      </c>
      <c r="B12" s="82" t="s">
        <v>43</v>
      </c>
      <c r="C12" s="82" t="s">
        <v>44</v>
      </c>
      <c r="D12" s="82" t="s">
        <v>45</v>
      </c>
      <c r="E12" s="82" t="s">
        <v>2</v>
      </c>
      <c r="F12" s="82" t="s">
        <v>46</v>
      </c>
      <c r="G12" s="82" t="s">
        <v>47</v>
      </c>
      <c r="H12" s="82" t="s">
        <v>48</v>
      </c>
      <c r="I12" s="82" t="s">
        <v>49</v>
      </c>
      <c r="J12" s="82" t="s">
        <v>50</v>
      </c>
      <c r="K12" s="82" t="s">
        <v>3</v>
      </c>
      <c r="L12" s="82" t="s">
        <v>51</v>
      </c>
      <c r="M12" s="84" t="s">
        <v>52</v>
      </c>
      <c r="N12" s="83" t="s">
        <v>4</v>
      </c>
    </row>
    <row r="13" spans="1:86" ht="13.5" customHeight="1" x14ac:dyDescent="0.2">
      <c r="A13" s="17" t="s">
        <v>61</v>
      </c>
      <c r="B13" s="88">
        <f>+M6*(1+$E$30)</f>
        <v>12794.076339176252</v>
      </c>
      <c r="C13" s="88">
        <f>+B13*(1+$E$30)</f>
        <v>14073.483973093878</v>
      </c>
      <c r="D13" s="88">
        <f t="shared" ref="D13:M13" si="5">+C13*(1+$E$30)</f>
        <v>15480.832370403268</v>
      </c>
      <c r="E13" s="88">
        <f t="shared" si="5"/>
        <v>17028.915607443596</v>
      </c>
      <c r="F13" s="88">
        <f t="shared" si="5"/>
        <v>18731.807168187956</v>
      </c>
      <c r="G13" s="88">
        <f t="shared" si="5"/>
        <v>20604.987885006754</v>
      </c>
      <c r="H13" s="88">
        <f t="shared" si="5"/>
        <v>22665.486673507432</v>
      </c>
      <c r="I13" s="88">
        <f t="shared" si="5"/>
        <v>24932.035340858176</v>
      </c>
      <c r="J13" s="88">
        <f t="shared" si="5"/>
        <v>27425.238874943996</v>
      </c>
      <c r="K13" s="88">
        <f t="shared" si="5"/>
        <v>30167.762762438397</v>
      </c>
      <c r="L13" s="88">
        <f t="shared" si="5"/>
        <v>33184.53903868224</v>
      </c>
      <c r="M13" s="88">
        <f t="shared" si="5"/>
        <v>36502.992942550467</v>
      </c>
      <c r="N13" s="88">
        <f>+SUM(B13:M13)</f>
        <v>273592.15897629241</v>
      </c>
    </row>
    <row r="14" spans="1:86" ht="13.5" customHeight="1" x14ac:dyDescent="0.2">
      <c r="A14" s="17" t="s">
        <v>62</v>
      </c>
      <c r="B14" s="88">
        <f>+B13*$E$31</f>
        <v>191.91114508764377</v>
      </c>
      <c r="C14" s="88">
        <f t="shared" ref="C14:M14" si="6">+C13*$E$31</f>
        <v>211.10225959640817</v>
      </c>
      <c r="D14" s="88">
        <f t="shared" si="6"/>
        <v>232.21248555604902</v>
      </c>
      <c r="E14" s="88">
        <f t="shared" si="6"/>
        <v>255.43373411165393</v>
      </c>
      <c r="F14" s="88">
        <f t="shared" si="6"/>
        <v>280.97710752281932</v>
      </c>
      <c r="G14" s="88">
        <f t="shared" si="6"/>
        <v>309.07481827510128</v>
      </c>
      <c r="H14" s="88">
        <f t="shared" si="6"/>
        <v>339.98230010261148</v>
      </c>
      <c r="I14" s="88">
        <f t="shared" si="6"/>
        <v>373.9805301128726</v>
      </c>
      <c r="J14" s="88">
        <f t="shared" si="6"/>
        <v>411.37858312415995</v>
      </c>
      <c r="K14" s="88">
        <f t="shared" si="6"/>
        <v>452.51644143657592</v>
      </c>
      <c r="L14" s="88">
        <f t="shared" si="6"/>
        <v>497.76808558023356</v>
      </c>
      <c r="M14" s="88">
        <f t="shared" si="6"/>
        <v>547.54489413825695</v>
      </c>
      <c r="N14" s="88">
        <f>+SUM(B14:M14)</f>
        <v>4103.8823846443865</v>
      </c>
    </row>
    <row r="15" spans="1:86" ht="14.25" customHeight="1" x14ac:dyDescent="0.2">
      <c r="A15" s="17" t="s">
        <v>127</v>
      </c>
      <c r="B15" s="88">
        <f>+B14*$E$32</f>
        <v>7100.71236824282</v>
      </c>
      <c r="C15" s="88">
        <f t="shared" ref="C15:M15" si="7">+C14*$E$32</f>
        <v>7810.7836050671021</v>
      </c>
      <c r="D15" s="88">
        <f t="shared" si="7"/>
        <v>8591.861965573813</v>
      </c>
      <c r="E15" s="88">
        <f t="shared" si="7"/>
        <v>9451.0481621311956</v>
      </c>
      <c r="F15" s="88">
        <f t="shared" si="7"/>
        <v>10396.152978344315</v>
      </c>
      <c r="G15" s="88">
        <f t="shared" si="7"/>
        <v>11435.768276178747</v>
      </c>
      <c r="H15" s="88">
        <f t="shared" si="7"/>
        <v>12579.345103796624</v>
      </c>
      <c r="I15" s="88">
        <f t="shared" si="7"/>
        <v>13837.279614176286</v>
      </c>
      <c r="J15" s="88">
        <f t="shared" si="7"/>
        <v>15221.007575593918</v>
      </c>
      <c r="K15" s="88">
        <f t="shared" si="7"/>
        <v>16743.108333153308</v>
      </c>
      <c r="L15" s="88">
        <f t="shared" si="7"/>
        <v>18417.41916646864</v>
      </c>
      <c r="M15" s="88">
        <f t="shared" si="7"/>
        <v>20259.161083115509</v>
      </c>
      <c r="N15" s="88">
        <f>+SUM(B15:M15)</f>
        <v>151843.64823184226</v>
      </c>
    </row>
    <row r="16" spans="1:86" ht="14.25" customHeight="1" x14ac:dyDescent="0.2">
      <c r="A16" s="17" t="s">
        <v>128</v>
      </c>
      <c r="B16" s="88">
        <f t="shared" ref="B16:G16" si="8">+H8</f>
        <v>2023.9281699218739</v>
      </c>
      <c r="C16" s="88">
        <f t="shared" si="8"/>
        <v>2327.5173954101547</v>
      </c>
      <c r="D16" s="88">
        <f t="shared" si="8"/>
        <v>2676.6450047216777</v>
      </c>
      <c r="E16" s="88">
        <f t="shared" si="8"/>
        <v>3078.1417554299287</v>
      </c>
      <c r="F16" s="88">
        <f t="shared" si="8"/>
        <v>3539.8630187444178</v>
      </c>
      <c r="G16" s="88">
        <f t="shared" si="8"/>
        <v>4070.84247155608</v>
      </c>
      <c r="H16" s="88">
        <f t="shared" ref="H16:M16" si="9">+B15</f>
        <v>7100.71236824282</v>
      </c>
      <c r="I16" s="88">
        <f t="shared" si="9"/>
        <v>7810.7836050671021</v>
      </c>
      <c r="J16" s="88">
        <f t="shared" si="9"/>
        <v>8591.861965573813</v>
      </c>
      <c r="K16" s="88">
        <f t="shared" si="9"/>
        <v>9451.0481621311956</v>
      </c>
      <c r="L16" s="88">
        <f t="shared" si="9"/>
        <v>10396.152978344315</v>
      </c>
      <c r="M16" s="88">
        <f t="shared" si="9"/>
        <v>11435.768276178747</v>
      </c>
      <c r="N16" s="88">
        <f>+SUM(B16:M16)</f>
        <v>72503.265171322113</v>
      </c>
    </row>
    <row r="17" spans="1:86" x14ac:dyDescent="0.2">
      <c r="A17" s="87" t="s">
        <v>138</v>
      </c>
      <c r="B17" s="88">
        <f>+B8</f>
        <v>875</v>
      </c>
      <c r="C17" s="88">
        <f t="shared" ref="C17:M17" si="10">+C8</f>
        <v>1006.25</v>
      </c>
      <c r="D17" s="88">
        <f t="shared" si="10"/>
        <v>1157.1874999999998</v>
      </c>
      <c r="E17" s="88">
        <f t="shared" si="10"/>
        <v>1330.7656249999998</v>
      </c>
      <c r="F17" s="88">
        <f t="shared" si="10"/>
        <v>1530.3804687499994</v>
      </c>
      <c r="G17" s="88">
        <f t="shared" si="10"/>
        <v>1759.9375390624991</v>
      </c>
      <c r="H17" s="88">
        <f t="shared" si="10"/>
        <v>2023.9281699218739</v>
      </c>
      <c r="I17" s="88">
        <f t="shared" si="10"/>
        <v>2327.5173954101547</v>
      </c>
      <c r="J17" s="88">
        <f t="shared" si="10"/>
        <v>2676.6450047216777</v>
      </c>
      <c r="K17" s="88">
        <f t="shared" si="10"/>
        <v>3078.1417554299287</v>
      </c>
      <c r="L17" s="88">
        <f t="shared" si="10"/>
        <v>3539.8630187444178</v>
      </c>
      <c r="M17" s="88">
        <f t="shared" si="10"/>
        <v>4070.84247155608</v>
      </c>
      <c r="N17" s="88">
        <f>+N8</f>
        <v>25376.458948596632</v>
      </c>
    </row>
    <row r="18" spans="1:86" s="80" customFormat="1" x14ac:dyDescent="0.2">
      <c r="A18" s="79" t="s">
        <v>129</v>
      </c>
      <c r="B18" s="91">
        <f>+SUM(B15:B17)</f>
        <v>9999.6405381646946</v>
      </c>
      <c r="C18" s="91">
        <f t="shared" ref="C18:N18" si="11">+SUM(C15:C17)</f>
        <v>11144.551000477257</v>
      </c>
      <c r="D18" s="91">
        <f t="shared" si="11"/>
        <v>12425.69447029549</v>
      </c>
      <c r="E18" s="91">
        <f t="shared" si="11"/>
        <v>13859.955542561125</v>
      </c>
      <c r="F18" s="91">
        <f t="shared" si="11"/>
        <v>15466.396465838732</v>
      </c>
      <c r="G18" s="91">
        <f t="shared" si="11"/>
        <v>17266.548286797326</v>
      </c>
      <c r="H18" s="91">
        <f t="shared" si="11"/>
        <v>21703.985641961317</v>
      </c>
      <c r="I18" s="91">
        <f t="shared" si="11"/>
        <v>23975.580614653543</v>
      </c>
      <c r="J18" s="91">
        <f t="shared" si="11"/>
        <v>26489.514545889411</v>
      </c>
      <c r="K18" s="91">
        <f t="shared" si="11"/>
        <v>29272.298250714433</v>
      </c>
      <c r="L18" s="91">
        <f t="shared" si="11"/>
        <v>32353.435163557373</v>
      </c>
      <c r="M18" s="91">
        <f t="shared" si="11"/>
        <v>35765.771830850339</v>
      </c>
      <c r="N18" s="91">
        <f t="shared" si="11"/>
        <v>249723.37235176101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</row>
    <row r="19" spans="1:86" ht="13.5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86" x14ac:dyDescent="0.2">
      <c r="A20" s="43" t="s">
        <v>55</v>
      </c>
      <c r="B20" s="82" t="s">
        <v>43</v>
      </c>
      <c r="C20" s="82" t="s">
        <v>44</v>
      </c>
      <c r="D20" s="82" t="s">
        <v>45</v>
      </c>
      <c r="E20" s="82" t="s">
        <v>2</v>
      </c>
      <c r="F20" s="82" t="s">
        <v>46</v>
      </c>
      <c r="G20" s="82" t="s">
        <v>47</v>
      </c>
      <c r="H20" s="82" t="s">
        <v>48</v>
      </c>
      <c r="I20" s="82" t="s">
        <v>49</v>
      </c>
      <c r="J20" s="82" t="s">
        <v>50</v>
      </c>
      <c r="K20" s="82" t="s">
        <v>3</v>
      </c>
      <c r="L20" s="82" t="s">
        <v>51</v>
      </c>
      <c r="M20" s="84" t="s">
        <v>52</v>
      </c>
      <c r="N20" s="83" t="s">
        <v>4</v>
      </c>
    </row>
    <row r="21" spans="1:86" ht="13.5" customHeight="1" x14ac:dyDescent="0.2">
      <c r="A21" s="17" t="s">
        <v>61</v>
      </c>
      <c r="B21" s="88">
        <f>+M13*(1+$H$30)</f>
        <v>39423.232377954504</v>
      </c>
      <c r="C21" s="88">
        <f>+B21*(1+$H$30)</f>
        <v>42577.090968190867</v>
      </c>
      <c r="D21" s="88">
        <f t="shared" ref="D21:M21" si="12">+C21*(1+$H$30)</f>
        <v>45983.258245646139</v>
      </c>
      <c r="E21" s="88">
        <f t="shared" si="12"/>
        <v>49661.918905297833</v>
      </c>
      <c r="F21" s="88">
        <f t="shared" si="12"/>
        <v>53634.872417721665</v>
      </c>
      <c r="G21" s="88">
        <f t="shared" si="12"/>
        <v>57925.662211139403</v>
      </c>
      <c r="H21" s="88">
        <f t="shared" si="12"/>
        <v>62559.715188030561</v>
      </c>
      <c r="I21" s="88">
        <f t="shared" si="12"/>
        <v>67564.492403073004</v>
      </c>
      <c r="J21" s="88">
        <f t="shared" si="12"/>
        <v>72969.651795318845</v>
      </c>
      <c r="K21" s="88">
        <f t="shared" si="12"/>
        <v>78807.223938944357</v>
      </c>
      <c r="L21" s="88">
        <f t="shared" si="12"/>
        <v>85111.801854059915</v>
      </c>
      <c r="M21" s="88">
        <f t="shared" si="12"/>
        <v>91920.746002384709</v>
      </c>
      <c r="N21" s="88">
        <f t="shared" ref="N21:N27" si="13">+SUM(B21:M21)</f>
        <v>748139.6663077618</v>
      </c>
    </row>
    <row r="22" spans="1:86" ht="13.5" customHeight="1" x14ac:dyDescent="0.2">
      <c r="A22" s="17" t="s">
        <v>62</v>
      </c>
      <c r="B22" s="88">
        <f>+B21*$H$31</f>
        <v>591.34848566931748</v>
      </c>
      <c r="C22" s="88">
        <f>+C21*$H$31</f>
        <v>638.65636452286299</v>
      </c>
      <c r="D22" s="88">
        <f t="shared" ref="D22:M22" si="14">+D21*$H$31</f>
        <v>689.74887368469206</v>
      </c>
      <c r="E22" s="88">
        <f t="shared" si="14"/>
        <v>744.92878357946745</v>
      </c>
      <c r="F22" s="88">
        <f t="shared" si="14"/>
        <v>804.52308626582499</v>
      </c>
      <c r="G22" s="88">
        <f t="shared" si="14"/>
        <v>868.88493316709105</v>
      </c>
      <c r="H22" s="88">
        <f t="shared" si="14"/>
        <v>938.39572782045843</v>
      </c>
      <c r="I22" s="88">
        <f t="shared" si="14"/>
        <v>1013.467386046095</v>
      </c>
      <c r="J22" s="88">
        <f t="shared" si="14"/>
        <v>1094.5447769297825</v>
      </c>
      <c r="K22" s="88">
        <f t="shared" si="14"/>
        <v>1182.1083590841654</v>
      </c>
      <c r="L22" s="88">
        <f t="shared" si="14"/>
        <v>1276.6770278108986</v>
      </c>
      <c r="M22" s="88">
        <f t="shared" si="14"/>
        <v>1378.8111900357706</v>
      </c>
      <c r="N22" s="88">
        <f t="shared" si="13"/>
        <v>11222.094994616426</v>
      </c>
    </row>
    <row r="23" spans="1:86" ht="14.25" customHeight="1" x14ac:dyDescent="0.2">
      <c r="A23" s="17" t="s">
        <v>127</v>
      </c>
      <c r="B23" s="88">
        <f>+B22*$H$32</f>
        <v>23653.9394267727</v>
      </c>
      <c r="C23" s="88">
        <f t="shared" ref="C23:M23" si="15">+C22*$H$32</f>
        <v>25546.254580914519</v>
      </c>
      <c r="D23" s="88">
        <f t="shared" si="15"/>
        <v>27589.954947387683</v>
      </c>
      <c r="E23" s="88">
        <f t="shared" si="15"/>
        <v>29797.151343178699</v>
      </c>
      <c r="F23" s="88">
        <f t="shared" si="15"/>
        <v>32180.923450632999</v>
      </c>
      <c r="G23" s="88">
        <f t="shared" si="15"/>
        <v>34755.39732668364</v>
      </c>
      <c r="H23" s="88">
        <f t="shared" si="15"/>
        <v>37535.829112818334</v>
      </c>
      <c r="I23" s="88">
        <f t="shared" si="15"/>
        <v>40538.695441843804</v>
      </c>
      <c r="J23" s="88">
        <f t="shared" si="15"/>
        <v>43781.791077191301</v>
      </c>
      <c r="K23" s="88">
        <f t="shared" si="15"/>
        <v>47284.334363366615</v>
      </c>
      <c r="L23" s="88">
        <f t="shared" si="15"/>
        <v>51067.081112435946</v>
      </c>
      <c r="M23" s="88">
        <f t="shared" si="15"/>
        <v>55152.447601430824</v>
      </c>
      <c r="N23" s="88">
        <f>+SUM(B23:M23)</f>
        <v>448883.79978465702</v>
      </c>
    </row>
    <row r="24" spans="1:86" ht="14.25" customHeight="1" x14ac:dyDescent="0.2">
      <c r="A24" s="17" t="s">
        <v>128</v>
      </c>
      <c r="B24" s="88">
        <f t="shared" ref="B24:G24" si="16">+H15</f>
        <v>12579.345103796624</v>
      </c>
      <c r="C24" s="88">
        <f t="shared" si="16"/>
        <v>13837.279614176286</v>
      </c>
      <c r="D24" s="88">
        <f t="shared" si="16"/>
        <v>15221.007575593918</v>
      </c>
      <c r="E24" s="88">
        <f t="shared" si="16"/>
        <v>16743.108333153308</v>
      </c>
      <c r="F24" s="88">
        <f t="shared" si="16"/>
        <v>18417.41916646864</v>
      </c>
      <c r="G24" s="88">
        <f t="shared" si="16"/>
        <v>20259.161083115509</v>
      </c>
      <c r="H24" s="88">
        <f t="shared" ref="H24:M24" si="17">+B23</f>
        <v>23653.9394267727</v>
      </c>
      <c r="I24" s="88">
        <f t="shared" si="17"/>
        <v>25546.254580914519</v>
      </c>
      <c r="J24" s="88">
        <f t="shared" si="17"/>
        <v>27589.954947387683</v>
      </c>
      <c r="K24" s="88">
        <f t="shared" si="17"/>
        <v>29797.151343178699</v>
      </c>
      <c r="L24" s="88">
        <f t="shared" si="17"/>
        <v>32180.923450632999</v>
      </c>
      <c r="M24" s="88">
        <f t="shared" si="17"/>
        <v>34755.39732668364</v>
      </c>
      <c r="N24" s="88">
        <f>+SUM(B24:M24)</f>
        <v>270580.94195187453</v>
      </c>
    </row>
    <row r="25" spans="1:86" ht="14.25" customHeight="1" x14ac:dyDescent="0.2">
      <c r="A25" s="17" t="s">
        <v>138</v>
      </c>
      <c r="B25" s="88">
        <f>+B15</f>
        <v>7100.71236824282</v>
      </c>
      <c r="C25" s="88">
        <f t="shared" ref="C25:M25" si="18">+C15</f>
        <v>7810.7836050671021</v>
      </c>
      <c r="D25" s="88">
        <f t="shared" si="18"/>
        <v>8591.861965573813</v>
      </c>
      <c r="E25" s="88">
        <f t="shared" si="18"/>
        <v>9451.0481621311956</v>
      </c>
      <c r="F25" s="88">
        <f t="shared" si="18"/>
        <v>10396.152978344315</v>
      </c>
      <c r="G25" s="88">
        <f t="shared" si="18"/>
        <v>11435.768276178747</v>
      </c>
      <c r="H25" s="88">
        <f t="shared" si="18"/>
        <v>12579.345103796624</v>
      </c>
      <c r="I25" s="88">
        <f t="shared" si="18"/>
        <v>13837.279614176286</v>
      </c>
      <c r="J25" s="88">
        <f t="shared" si="18"/>
        <v>15221.007575593918</v>
      </c>
      <c r="K25" s="88">
        <f t="shared" si="18"/>
        <v>16743.108333153308</v>
      </c>
      <c r="L25" s="88">
        <f t="shared" si="18"/>
        <v>18417.41916646864</v>
      </c>
      <c r="M25" s="88">
        <f t="shared" si="18"/>
        <v>20259.161083115509</v>
      </c>
      <c r="N25" s="88">
        <f>+SUM(B25:M25)</f>
        <v>151843.64823184226</v>
      </c>
    </row>
    <row r="26" spans="1:86" ht="14.25" customHeight="1" x14ac:dyDescent="0.2">
      <c r="A26" s="17" t="s">
        <v>140</v>
      </c>
      <c r="B26" s="88">
        <f>+B16</f>
        <v>2023.9281699218739</v>
      </c>
      <c r="C26" s="88">
        <f t="shared" ref="C26:M26" si="19">+C16</f>
        <v>2327.5173954101547</v>
      </c>
      <c r="D26" s="88">
        <f t="shared" si="19"/>
        <v>2676.6450047216777</v>
      </c>
      <c r="E26" s="88">
        <f t="shared" si="19"/>
        <v>3078.1417554299287</v>
      </c>
      <c r="F26" s="88">
        <f t="shared" si="19"/>
        <v>3539.8630187444178</v>
      </c>
      <c r="G26" s="88">
        <f t="shared" si="19"/>
        <v>4070.84247155608</v>
      </c>
      <c r="H26" s="88">
        <f t="shared" si="19"/>
        <v>7100.71236824282</v>
      </c>
      <c r="I26" s="88">
        <f t="shared" si="19"/>
        <v>7810.7836050671021</v>
      </c>
      <c r="J26" s="88">
        <f t="shared" si="19"/>
        <v>8591.861965573813</v>
      </c>
      <c r="K26" s="88">
        <f t="shared" si="19"/>
        <v>9451.0481621311956</v>
      </c>
      <c r="L26" s="88">
        <f t="shared" si="19"/>
        <v>10396.152978344315</v>
      </c>
      <c r="M26" s="88">
        <f t="shared" si="19"/>
        <v>11435.768276178747</v>
      </c>
      <c r="N26" s="88">
        <f>+SUM(B26:M26)</f>
        <v>72503.265171322113</v>
      </c>
    </row>
    <row r="27" spans="1:86" s="80" customFormat="1" x14ac:dyDescent="0.2">
      <c r="A27" s="79" t="s">
        <v>129</v>
      </c>
      <c r="B27" s="91">
        <f>+SUM(B23:B26)</f>
        <v>45357.925068734025</v>
      </c>
      <c r="C27" s="91">
        <f t="shared" ref="C27:M27" si="20">+SUM(C23:C26)</f>
        <v>49521.835195568063</v>
      </c>
      <c r="D27" s="91">
        <f t="shared" si="20"/>
        <v>54079.469493277094</v>
      </c>
      <c r="E27" s="91">
        <f t="shared" si="20"/>
        <v>59069.449593893121</v>
      </c>
      <c r="F27" s="91">
        <f t="shared" si="20"/>
        <v>64534.35861419038</v>
      </c>
      <c r="G27" s="91">
        <f t="shared" si="20"/>
        <v>70521.169157533979</v>
      </c>
      <c r="H27" s="91">
        <f t="shared" si="20"/>
        <v>80869.826011630488</v>
      </c>
      <c r="I27" s="91">
        <f t="shared" si="20"/>
        <v>87733.013242001703</v>
      </c>
      <c r="J27" s="91">
        <f t="shared" si="20"/>
        <v>95184.615565746717</v>
      </c>
      <c r="K27" s="91">
        <f t="shared" si="20"/>
        <v>103275.64220182982</v>
      </c>
      <c r="L27" s="91">
        <f t="shared" si="20"/>
        <v>112061.57670788189</v>
      </c>
      <c r="M27" s="91">
        <f t="shared" si="20"/>
        <v>121602.77428740873</v>
      </c>
      <c r="N27" s="91">
        <f t="shared" si="13"/>
        <v>943811.65513969585</v>
      </c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</row>
    <row r="28" spans="1:86" ht="13.5" thickBot="1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86" x14ac:dyDescent="0.2">
      <c r="A29" s="223" t="s">
        <v>56</v>
      </c>
      <c r="B29" s="224"/>
      <c r="D29" s="223" t="s">
        <v>58</v>
      </c>
      <c r="E29" s="224"/>
      <c r="G29" s="223" t="s">
        <v>59</v>
      </c>
      <c r="H29" s="224"/>
    </row>
    <row r="30" spans="1:86" ht="38.25" x14ac:dyDescent="0.2">
      <c r="A30" s="52" t="s">
        <v>57</v>
      </c>
      <c r="B30" s="50">
        <v>0.15</v>
      </c>
      <c r="C30" s="48"/>
      <c r="D30" s="51" t="s">
        <v>57</v>
      </c>
      <c r="E30" s="50">
        <v>0.1</v>
      </c>
      <c r="F30" s="48"/>
      <c r="G30" s="51" t="s">
        <v>57</v>
      </c>
      <c r="H30" s="50">
        <v>0.08</v>
      </c>
      <c r="I30" s="44" t="s">
        <v>66</v>
      </c>
    </row>
    <row r="31" spans="1:86" ht="25.5" x14ac:dyDescent="0.2">
      <c r="A31" s="52" t="s">
        <v>124</v>
      </c>
      <c r="B31" s="50">
        <v>0.01</v>
      </c>
      <c r="C31" s="48"/>
      <c r="D31" s="51" t="s">
        <v>60</v>
      </c>
      <c r="E31" s="53">
        <v>1.4999999999999999E-2</v>
      </c>
      <c r="F31" s="48"/>
      <c r="G31" s="51" t="s">
        <v>60</v>
      </c>
      <c r="H31" s="50">
        <v>1.4999999999999999E-2</v>
      </c>
      <c r="I31" s="44"/>
    </row>
    <row r="32" spans="1:86" ht="25.5" x14ac:dyDescent="0.2">
      <c r="A32" s="55" t="s">
        <v>64</v>
      </c>
      <c r="B32" s="54">
        <v>35</v>
      </c>
      <c r="C32" s="48"/>
      <c r="D32" s="51" t="s">
        <v>64</v>
      </c>
      <c r="E32" s="54">
        <v>37</v>
      </c>
      <c r="F32" s="48"/>
      <c r="G32" s="51" t="s">
        <v>64</v>
      </c>
      <c r="H32" s="54">
        <v>40</v>
      </c>
      <c r="I32" s="44" t="s">
        <v>65</v>
      </c>
    </row>
    <row r="33" spans="1:14" ht="64.5" customHeight="1" thickBot="1" x14ac:dyDescent="0.25">
      <c r="A33" s="85" t="s">
        <v>125</v>
      </c>
      <c r="B33" s="86">
        <v>2</v>
      </c>
      <c r="C33" s="48"/>
      <c r="D33" s="85" t="s">
        <v>125</v>
      </c>
      <c r="E33" s="86">
        <v>2</v>
      </c>
      <c r="F33" s="48"/>
      <c r="G33" s="85" t="s">
        <v>125</v>
      </c>
      <c r="H33" s="86">
        <v>2</v>
      </c>
      <c r="I33" s="225" t="s">
        <v>139</v>
      </c>
      <c r="J33" s="226"/>
      <c r="K33" s="226"/>
      <c r="L33" s="226"/>
      <c r="M33" s="226"/>
      <c r="N33" s="226"/>
    </row>
    <row r="35" spans="1:14" x14ac:dyDescent="0.2">
      <c r="A35" s="46" t="s">
        <v>145</v>
      </c>
    </row>
    <row r="36" spans="1:14" x14ac:dyDescent="0.2">
      <c r="A36" s="46" t="s">
        <v>137</v>
      </c>
    </row>
    <row r="37" spans="1:14" x14ac:dyDescent="0.2">
      <c r="D37" s="38"/>
    </row>
    <row r="38" spans="1:14" x14ac:dyDescent="0.2">
      <c r="D38" s="39"/>
    </row>
    <row r="39" spans="1:14" x14ac:dyDescent="0.2">
      <c r="D39" s="39"/>
    </row>
    <row r="40" spans="1:14" x14ac:dyDescent="0.2">
      <c r="D40" s="39"/>
    </row>
    <row r="41" spans="1:14" x14ac:dyDescent="0.2">
      <c r="D41" s="39"/>
    </row>
    <row r="42" spans="1:14" x14ac:dyDescent="0.2">
      <c r="D42" s="39"/>
    </row>
  </sheetData>
  <mergeCells count="5">
    <mergeCell ref="C1:N3"/>
    <mergeCell ref="A29:B29"/>
    <mergeCell ref="D29:E29"/>
    <mergeCell ref="G29:H29"/>
    <mergeCell ref="I33:N3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35"/>
  <sheetViews>
    <sheetView topLeftCell="A7" zoomScale="90" zoomScaleNormal="90" workbookViewId="0">
      <selection activeCell="L32" sqref="L32"/>
    </sheetView>
  </sheetViews>
  <sheetFormatPr baseColWidth="10" defaultColWidth="11.42578125" defaultRowHeight="12.75" x14ac:dyDescent="0.2"/>
  <cols>
    <col min="1" max="1" width="23.28515625" customWidth="1"/>
    <col min="2" max="2" width="11.28515625" customWidth="1"/>
    <col min="3" max="3" width="12.5703125" customWidth="1"/>
    <col min="4" max="8" width="11.85546875" customWidth="1"/>
    <col min="9" max="9" width="11.42578125" customWidth="1"/>
    <col min="10" max="10" width="11.7109375" customWidth="1"/>
    <col min="11" max="11" width="11.85546875" customWidth="1"/>
    <col min="12" max="13" width="11.28515625" customWidth="1"/>
    <col min="14" max="14" width="13.85546875" customWidth="1"/>
  </cols>
  <sheetData>
    <row r="1" spans="1:14" ht="12.75" customHeight="1" x14ac:dyDescent="0.2">
      <c r="A1" s="15"/>
      <c r="B1" s="8"/>
      <c r="C1" s="222" t="s">
        <v>67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x14ac:dyDescent="0.2">
      <c r="A2" s="8"/>
      <c r="B2" s="8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33" customHeight="1" x14ac:dyDescent="0.2">
      <c r="A3" s="8"/>
      <c r="B3" s="8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4" s="13" customFormat="1" ht="18" customHeight="1" thickBot="1" x14ac:dyDescent="0.25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ht="14.25" customHeight="1" x14ac:dyDescent="0.2">
      <c r="A5" s="43" t="s">
        <v>53</v>
      </c>
      <c r="B5" s="16" t="s">
        <v>43</v>
      </c>
      <c r="C5" s="16" t="s">
        <v>44</v>
      </c>
      <c r="D5" s="16" t="s">
        <v>45</v>
      </c>
      <c r="E5" s="16" t="s">
        <v>2</v>
      </c>
      <c r="F5" s="16" t="s">
        <v>46</v>
      </c>
      <c r="G5" s="16" t="s">
        <v>47</v>
      </c>
      <c r="H5" s="16" t="s">
        <v>48</v>
      </c>
      <c r="I5" s="16" t="s">
        <v>49</v>
      </c>
      <c r="J5" s="16" t="s">
        <v>50</v>
      </c>
      <c r="K5" s="16" t="s">
        <v>3</v>
      </c>
      <c r="L5" s="16" t="s">
        <v>51</v>
      </c>
      <c r="M5" s="16" t="s">
        <v>52</v>
      </c>
      <c r="N5" s="18" t="s">
        <v>4</v>
      </c>
    </row>
    <row r="6" spans="1:14" x14ac:dyDescent="0.2">
      <c r="A6" s="17" t="s">
        <v>71</v>
      </c>
      <c r="B6" s="88">
        <f t="shared" ref="B6:M6" si="0">+$B$30</f>
        <v>200</v>
      </c>
      <c r="C6" s="88">
        <f t="shared" si="0"/>
        <v>200</v>
      </c>
      <c r="D6" s="88">
        <f t="shared" si="0"/>
        <v>200</v>
      </c>
      <c r="E6" s="88">
        <f t="shared" si="0"/>
        <v>200</v>
      </c>
      <c r="F6" s="88">
        <f t="shared" si="0"/>
        <v>200</v>
      </c>
      <c r="G6" s="88">
        <f t="shared" si="0"/>
        <v>200</v>
      </c>
      <c r="H6" s="88">
        <f t="shared" si="0"/>
        <v>200</v>
      </c>
      <c r="I6" s="88">
        <f t="shared" si="0"/>
        <v>200</v>
      </c>
      <c r="J6" s="88">
        <f t="shared" si="0"/>
        <v>200</v>
      </c>
      <c r="K6" s="88">
        <f t="shared" si="0"/>
        <v>200</v>
      </c>
      <c r="L6" s="88">
        <f t="shared" si="0"/>
        <v>200</v>
      </c>
      <c r="M6" s="88">
        <f t="shared" si="0"/>
        <v>200</v>
      </c>
      <c r="N6" s="88">
        <f t="shared" ref="N6:N11" si="1">+SUM(B6:M6)</f>
        <v>2400</v>
      </c>
    </row>
    <row r="7" spans="1:14" x14ac:dyDescent="0.2">
      <c r="A7" s="17" t="s">
        <v>77</v>
      </c>
      <c r="B7" s="88">
        <f t="shared" ref="B7:M7" si="2">+$B$31</f>
        <v>1000</v>
      </c>
      <c r="C7" s="88">
        <f t="shared" si="2"/>
        <v>1000</v>
      </c>
      <c r="D7" s="88">
        <f t="shared" si="2"/>
        <v>1000</v>
      </c>
      <c r="E7" s="88">
        <f t="shared" si="2"/>
        <v>1000</v>
      </c>
      <c r="F7" s="88">
        <f t="shared" si="2"/>
        <v>1000</v>
      </c>
      <c r="G7" s="88">
        <f t="shared" si="2"/>
        <v>1000</v>
      </c>
      <c r="H7" s="88">
        <f t="shared" si="2"/>
        <v>1000</v>
      </c>
      <c r="I7" s="88">
        <f t="shared" si="2"/>
        <v>1000</v>
      </c>
      <c r="J7" s="88">
        <f t="shared" si="2"/>
        <v>1000</v>
      </c>
      <c r="K7" s="88">
        <f t="shared" si="2"/>
        <v>1000</v>
      </c>
      <c r="L7" s="88">
        <f t="shared" si="2"/>
        <v>1000</v>
      </c>
      <c r="M7" s="88">
        <f t="shared" si="2"/>
        <v>1000</v>
      </c>
      <c r="N7" s="88">
        <f t="shared" si="1"/>
        <v>12000</v>
      </c>
    </row>
    <row r="8" spans="1:14" x14ac:dyDescent="0.2">
      <c r="A8" s="17" t="s">
        <v>69</v>
      </c>
      <c r="B8" s="88">
        <f t="shared" ref="B8:M8" si="3">+$B$32</f>
        <v>340</v>
      </c>
      <c r="C8" s="88">
        <f t="shared" si="3"/>
        <v>340</v>
      </c>
      <c r="D8" s="88">
        <f t="shared" si="3"/>
        <v>340</v>
      </c>
      <c r="E8" s="88">
        <f t="shared" si="3"/>
        <v>340</v>
      </c>
      <c r="F8" s="88">
        <f t="shared" si="3"/>
        <v>340</v>
      </c>
      <c r="G8" s="88">
        <f t="shared" si="3"/>
        <v>340</v>
      </c>
      <c r="H8" s="88">
        <f t="shared" si="3"/>
        <v>340</v>
      </c>
      <c r="I8" s="88">
        <f t="shared" si="3"/>
        <v>340</v>
      </c>
      <c r="J8" s="88">
        <f t="shared" si="3"/>
        <v>340</v>
      </c>
      <c r="K8" s="88">
        <f t="shared" si="3"/>
        <v>340</v>
      </c>
      <c r="L8" s="88">
        <f t="shared" si="3"/>
        <v>340</v>
      </c>
      <c r="M8" s="88">
        <f t="shared" si="3"/>
        <v>340</v>
      </c>
      <c r="N8" s="88">
        <f t="shared" si="1"/>
        <v>4080</v>
      </c>
    </row>
    <row r="9" spans="1:14" x14ac:dyDescent="0.2">
      <c r="A9" s="17" t="s">
        <v>70</v>
      </c>
      <c r="B9" s="88">
        <f t="shared" ref="B9:M9" si="4">+$B$33</f>
        <v>300</v>
      </c>
      <c r="C9" s="88">
        <f t="shared" si="4"/>
        <v>300</v>
      </c>
      <c r="D9" s="88">
        <f t="shared" si="4"/>
        <v>300</v>
      </c>
      <c r="E9" s="88">
        <f t="shared" si="4"/>
        <v>300</v>
      </c>
      <c r="F9" s="88">
        <f t="shared" si="4"/>
        <v>300</v>
      </c>
      <c r="G9" s="88">
        <f t="shared" si="4"/>
        <v>300</v>
      </c>
      <c r="H9" s="88">
        <f t="shared" si="4"/>
        <v>300</v>
      </c>
      <c r="I9" s="88">
        <f t="shared" si="4"/>
        <v>300</v>
      </c>
      <c r="J9" s="88">
        <f t="shared" si="4"/>
        <v>300</v>
      </c>
      <c r="K9" s="88">
        <f t="shared" si="4"/>
        <v>300</v>
      </c>
      <c r="L9" s="88">
        <f t="shared" si="4"/>
        <v>300</v>
      </c>
      <c r="M9" s="88">
        <f t="shared" si="4"/>
        <v>300</v>
      </c>
      <c r="N9" s="88">
        <f t="shared" si="1"/>
        <v>3600</v>
      </c>
    </row>
    <row r="10" spans="1:14" x14ac:dyDescent="0.2">
      <c r="A10" s="17" t="s">
        <v>78</v>
      </c>
      <c r="B10" s="88">
        <f t="shared" ref="B10:M10" si="5">+$B$34</f>
        <v>150</v>
      </c>
      <c r="C10" s="88">
        <f t="shared" si="5"/>
        <v>150</v>
      </c>
      <c r="D10" s="88">
        <f t="shared" si="5"/>
        <v>150</v>
      </c>
      <c r="E10" s="88">
        <f t="shared" si="5"/>
        <v>150</v>
      </c>
      <c r="F10" s="88">
        <f t="shared" si="5"/>
        <v>150</v>
      </c>
      <c r="G10" s="88">
        <f t="shared" si="5"/>
        <v>150</v>
      </c>
      <c r="H10" s="88">
        <f t="shared" si="5"/>
        <v>150</v>
      </c>
      <c r="I10" s="88">
        <f t="shared" si="5"/>
        <v>150</v>
      </c>
      <c r="J10" s="88">
        <f t="shared" si="5"/>
        <v>150</v>
      </c>
      <c r="K10" s="88">
        <f t="shared" si="5"/>
        <v>150</v>
      </c>
      <c r="L10" s="88">
        <f t="shared" si="5"/>
        <v>150</v>
      </c>
      <c r="M10" s="88">
        <f t="shared" si="5"/>
        <v>150</v>
      </c>
      <c r="N10" s="88">
        <f t="shared" si="1"/>
        <v>1800</v>
      </c>
    </row>
    <row r="11" spans="1:14" s="77" customFormat="1" ht="13.5" thickBot="1" x14ac:dyDescent="0.25">
      <c r="A11" s="73" t="s">
        <v>1</v>
      </c>
      <c r="B11" s="74">
        <f t="shared" ref="B11:M11" si="6">+SUM(B6:B10)</f>
        <v>1990</v>
      </c>
      <c r="C11" s="74">
        <f t="shared" si="6"/>
        <v>1990</v>
      </c>
      <c r="D11" s="74">
        <f t="shared" si="6"/>
        <v>1990</v>
      </c>
      <c r="E11" s="74">
        <f t="shared" si="6"/>
        <v>1990</v>
      </c>
      <c r="F11" s="74">
        <f t="shared" si="6"/>
        <v>1990</v>
      </c>
      <c r="G11" s="74">
        <f t="shared" si="6"/>
        <v>1990</v>
      </c>
      <c r="H11" s="74">
        <f t="shared" si="6"/>
        <v>1990</v>
      </c>
      <c r="I11" s="74">
        <f t="shared" si="6"/>
        <v>1990</v>
      </c>
      <c r="J11" s="74">
        <f t="shared" si="6"/>
        <v>1990</v>
      </c>
      <c r="K11" s="74">
        <f t="shared" si="6"/>
        <v>1990</v>
      </c>
      <c r="L11" s="74">
        <f t="shared" si="6"/>
        <v>1990</v>
      </c>
      <c r="M11" s="75">
        <f t="shared" si="6"/>
        <v>1990</v>
      </c>
      <c r="N11" s="78">
        <f t="shared" si="1"/>
        <v>23880</v>
      </c>
    </row>
    <row r="12" spans="1:14" ht="13.5" thickBot="1" x14ac:dyDescent="0.25"/>
    <row r="13" spans="1:14" x14ac:dyDescent="0.2">
      <c r="A13" s="43" t="s">
        <v>54</v>
      </c>
      <c r="B13" s="16" t="s">
        <v>43</v>
      </c>
      <c r="C13" s="16" t="s">
        <v>44</v>
      </c>
      <c r="D13" s="16" t="s">
        <v>45</v>
      </c>
      <c r="E13" s="16" t="s">
        <v>2</v>
      </c>
      <c r="F13" s="16" t="s">
        <v>46</v>
      </c>
      <c r="G13" s="16" t="s">
        <v>47</v>
      </c>
      <c r="H13" s="16" t="s">
        <v>48</v>
      </c>
      <c r="I13" s="16" t="s">
        <v>49</v>
      </c>
      <c r="J13" s="16" t="s">
        <v>50</v>
      </c>
      <c r="K13" s="16" t="s">
        <v>3</v>
      </c>
      <c r="L13" s="16" t="s">
        <v>51</v>
      </c>
      <c r="M13" s="16" t="s">
        <v>52</v>
      </c>
      <c r="N13" s="18" t="s">
        <v>4</v>
      </c>
    </row>
    <row r="14" spans="1:14" x14ac:dyDescent="0.2">
      <c r="A14" s="17" t="s">
        <v>71</v>
      </c>
      <c r="B14" s="88">
        <f>+C30</f>
        <v>300</v>
      </c>
      <c r="C14" s="88">
        <f>+B14</f>
        <v>300</v>
      </c>
      <c r="D14" s="88">
        <f t="shared" ref="D14:M14" si="7">+C14</f>
        <v>300</v>
      </c>
      <c r="E14" s="88">
        <f t="shared" si="7"/>
        <v>300</v>
      </c>
      <c r="F14" s="88">
        <f t="shared" si="7"/>
        <v>300</v>
      </c>
      <c r="G14" s="88">
        <f t="shared" si="7"/>
        <v>300</v>
      </c>
      <c r="H14" s="88">
        <f t="shared" si="7"/>
        <v>300</v>
      </c>
      <c r="I14" s="88">
        <f t="shared" si="7"/>
        <v>300</v>
      </c>
      <c r="J14" s="88">
        <f t="shared" si="7"/>
        <v>300</v>
      </c>
      <c r="K14" s="88">
        <f t="shared" si="7"/>
        <v>300</v>
      </c>
      <c r="L14" s="88">
        <f t="shared" si="7"/>
        <v>300</v>
      </c>
      <c r="M14" s="88">
        <f t="shared" si="7"/>
        <v>300</v>
      </c>
      <c r="N14" s="88">
        <f t="shared" ref="N14:N19" si="8">+SUM(B14:M14)</f>
        <v>3600</v>
      </c>
    </row>
    <row r="15" spans="1:14" x14ac:dyDescent="0.2">
      <c r="A15" s="17" t="s">
        <v>77</v>
      </c>
      <c r="B15" s="88">
        <f t="shared" ref="B15:M15" si="9">+$C$31</f>
        <v>1000</v>
      </c>
      <c r="C15" s="88">
        <f t="shared" si="9"/>
        <v>1000</v>
      </c>
      <c r="D15" s="88">
        <f t="shared" si="9"/>
        <v>1000</v>
      </c>
      <c r="E15" s="88">
        <f t="shared" si="9"/>
        <v>1000</v>
      </c>
      <c r="F15" s="88">
        <f t="shared" si="9"/>
        <v>1000</v>
      </c>
      <c r="G15" s="88">
        <f t="shared" si="9"/>
        <v>1000</v>
      </c>
      <c r="H15" s="88">
        <f t="shared" si="9"/>
        <v>1000</v>
      </c>
      <c r="I15" s="88">
        <f t="shared" si="9"/>
        <v>1000</v>
      </c>
      <c r="J15" s="88">
        <f t="shared" si="9"/>
        <v>1000</v>
      </c>
      <c r="K15" s="88">
        <f t="shared" si="9"/>
        <v>1000</v>
      </c>
      <c r="L15" s="88">
        <f t="shared" si="9"/>
        <v>1000</v>
      </c>
      <c r="M15" s="88">
        <f t="shared" si="9"/>
        <v>1000</v>
      </c>
      <c r="N15" s="88">
        <f t="shared" si="8"/>
        <v>12000</v>
      </c>
    </row>
    <row r="16" spans="1:14" x14ac:dyDescent="0.2">
      <c r="A16" s="17" t="s">
        <v>69</v>
      </c>
      <c r="B16" s="88">
        <f t="shared" ref="B16:M16" si="10">+$B$32</f>
        <v>340</v>
      </c>
      <c r="C16" s="88">
        <f t="shared" si="10"/>
        <v>340</v>
      </c>
      <c r="D16" s="88">
        <f t="shared" si="10"/>
        <v>340</v>
      </c>
      <c r="E16" s="88">
        <f t="shared" si="10"/>
        <v>340</v>
      </c>
      <c r="F16" s="88">
        <f t="shared" si="10"/>
        <v>340</v>
      </c>
      <c r="G16" s="88">
        <f t="shared" si="10"/>
        <v>340</v>
      </c>
      <c r="H16" s="88">
        <f t="shared" si="10"/>
        <v>340</v>
      </c>
      <c r="I16" s="88">
        <f t="shared" si="10"/>
        <v>340</v>
      </c>
      <c r="J16" s="88">
        <f t="shared" si="10"/>
        <v>340</v>
      </c>
      <c r="K16" s="88">
        <f t="shared" si="10"/>
        <v>340</v>
      </c>
      <c r="L16" s="88">
        <f t="shared" si="10"/>
        <v>340</v>
      </c>
      <c r="M16" s="88">
        <f t="shared" si="10"/>
        <v>340</v>
      </c>
      <c r="N16" s="88">
        <f t="shared" si="8"/>
        <v>4080</v>
      </c>
    </row>
    <row r="17" spans="1:14" x14ac:dyDescent="0.2">
      <c r="A17" s="17" t="s">
        <v>70</v>
      </c>
      <c r="B17" s="88">
        <f t="shared" ref="B17:M17" si="11">+$B$33</f>
        <v>300</v>
      </c>
      <c r="C17" s="88">
        <f t="shared" si="11"/>
        <v>300</v>
      </c>
      <c r="D17" s="88">
        <f t="shared" si="11"/>
        <v>300</v>
      </c>
      <c r="E17" s="88">
        <f t="shared" si="11"/>
        <v>300</v>
      </c>
      <c r="F17" s="88">
        <f t="shared" si="11"/>
        <v>300</v>
      </c>
      <c r="G17" s="88">
        <f t="shared" si="11"/>
        <v>300</v>
      </c>
      <c r="H17" s="88">
        <f t="shared" si="11"/>
        <v>300</v>
      </c>
      <c r="I17" s="88">
        <f t="shared" si="11"/>
        <v>300</v>
      </c>
      <c r="J17" s="88">
        <f t="shared" si="11"/>
        <v>300</v>
      </c>
      <c r="K17" s="88">
        <f t="shared" si="11"/>
        <v>300</v>
      </c>
      <c r="L17" s="88">
        <f t="shared" si="11"/>
        <v>300</v>
      </c>
      <c r="M17" s="88">
        <f t="shared" si="11"/>
        <v>300</v>
      </c>
      <c r="N17" s="88">
        <f t="shared" si="8"/>
        <v>3600</v>
      </c>
    </row>
    <row r="18" spans="1:14" x14ac:dyDescent="0.2">
      <c r="A18" s="17" t="s">
        <v>78</v>
      </c>
      <c r="B18" s="88">
        <f t="shared" ref="B18:M18" si="12">+$C$34</f>
        <v>250</v>
      </c>
      <c r="C18" s="88">
        <f t="shared" si="12"/>
        <v>250</v>
      </c>
      <c r="D18" s="88">
        <f t="shared" si="12"/>
        <v>250</v>
      </c>
      <c r="E18" s="88">
        <f t="shared" si="12"/>
        <v>250</v>
      </c>
      <c r="F18" s="88">
        <f t="shared" si="12"/>
        <v>250</v>
      </c>
      <c r="G18" s="88">
        <f t="shared" si="12"/>
        <v>250</v>
      </c>
      <c r="H18" s="88">
        <f t="shared" si="12"/>
        <v>250</v>
      </c>
      <c r="I18" s="88">
        <f t="shared" si="12"/>
        <v>250</v>
      </c>
      <c r="J18" s="88">
        <f t="shared" si="12"/>
        <v>250</v>
      </c>
      <c r="K18" s="88">
        <f t="shared" si="12"/>
        <v>250</v>
      </c>
      <c r="L18" s="88">
        <f t="shared" si="12"/>
        <v>250</v>
      </c>
      <c r="M18" s="88">
        <f t="shared" si="12"/>
        <v>250</v>
      </c>
      <c r="N18" s="88">
        <f t="shared" si="8"/>
        <v>3000</v>
      </c>
    </row>
    <row r="19" spans="1:14" s="77" customFormat="1" ht="13.5" thickBot="1" x14ac:dyDescent="0.25">
      <c r="A19" s="73" t="s">
        <v>1</v>
      </c>
      <c r="B19" s="74">
        <f t="shared" ref="B19:M19" si="13">+SUM(B14:B18)</f>
        <v>2190</v>
      </c>
      <c r="C19" s="74">
        <f t="shared" si="13"/>
        <v>2190</v>
      </c>
      <c r="D19" s="74">
        <f t="shared" si="13"/>
        <v>2190</v>
      </c>
      <c r="E19" s="74">
        <f t="shared" si="13"/>
        <v>2190</v>
      </c>
      <c r="F19" s="74">
        <f t="shared" si="13"/>
        <v>2190</v>
      </c>
      <c r="G19" s="74">
        <f t="shared" si="13"/>
        <v>2190</v>
      </c>
      <c r="H19" s="74">
        <f t="shared" si="13"/>
        <v>2190</v>
      </c>
      <c r="I19" s="74">
        <f t="shared" si="13"/>
        <v>2190</v>
      </c>
      <c r="J19" s="74">
        <f t="shared" si="13"/>
        <v>2190</v>
      </c>
      <c r="K19" s="74">
        <f t="shared" si="13"/>
        <v>2190</v>
      </c>
      <c r="L19" s="74">
        <f t="shared" si="13"/>
        <v>2190</v>
      </c>
      <c r="M19" s="75">
        <f t="shared" si="13"/>
        <v>2190</v>
      </c>
      <c r="N19" s="78">
        <f t="shared" si="8"/>
        <v>26280</v>
      </c>
    </row>
    <row r="20" spans="1:14" ht="13.5" thickBot="1" x14ac:dyDescent="0.25"/>
    <row r="21" spans="1:14" x14ac:dyDescent="0.2">
      <c r="A21" s="43" t="s">
        <v>55</v>
      </c>
      <c r="B21" s="16" t="s">
        <v>43</v>
      </c>
      <c r="C21" s="16" t="s">
        <v>44</v>
      </c>
      <c r="D21" s="16" t="s">
        <v>45</v>
      </c>
      <c r="E21" s="16" t="s">
        <v>2</v>
      </c>
      <c r="F21" s="16" t="s">
        <v>46</v>
      </c>
      <c r="G21" s="16" t="s">
        <v>47</v>
      </c>
      <c r="H21" s="16" t="s">
        <v>48</v>
      </c>
      <c r="I21" s="16" t="s">
        <v>49</v>
      </c>
      <c r="J21" s="16" t="s">
        <v>50</v>
      </c>
      <c r="K21" s="16" t="s">
        <v>3</v>
      </c>
      <c r="L21" s="16" t="s">
        <v>51</v>
      </c>
      <c r="M21" s="16" t="s">
        <v>52</v>
      </c>
      <c r="N21" s="18" t="s">
        <v>4</v>
      </c>
    </row>
    <row r="22" spans="1:14" x14ac:dyDescent="0.2">
      <c r="A22" s="17" t="s">
        <v>71</v>
      </c>
      <c r="B22" s="88">
        <f>+D30</f>
        <v>400</v>
      </c>
      <c r="C22" s="88">
        <f>+B22</f>
        <v>400</v>
      </c>
      <c r="D22" s="88">
        <f t="shared" ref="D22:M22" si="14">+C22</f>
        <v>400</v>
      </c>
      <c r="E22" s="88">
        <f t="shared" si="14"/>
        <v>400</v>
      </c>
      <c r="F22" s="88">
        <f t="shared" si="14"/>
        <v>400</v>
      </c>
      <c r="G22" s="88">
        <f t="shared" si="14"/>
        <v>400</v>
      </c>
      <c r="H22" s="88">
        <f t="shared" si="14"/>
        <v>400</v>
      </c>
      <c r="I22" s="88">
        <f t="shared" si="14"/>
        <v>400</v>
      </c>
      <c r="J22" s="88">
        <f t="shared" si="14"/>
        <v>400</v>
      </c>
      <c r="K22" s="88">
        <f t="shared" si="14"/>
        <v>400</v>
      </c>
      <c r="L22" s="88">
        <f t="shared" si="14"/>
        <v>400</v>
      </c>
      <c r="M22" s="88">
        <f t="shared" si="14"/>
        <v>400</v>
      </c>
      <c r="N22" s="88">
        <f>+SUM(B22:M22)</f>
        <v>4800</v>
      </c>
    </row>
    <row r="23" spans="1:14" x14ac:dyDescent="0.2">
      <c r="A23" s="17" t="s">
        <v>77</v>
      </c>
      <c r="B23" s="88">
        <f t="shared" ref="B23:M23" si="15">+$D$31</f>
        <v>1200</v>
      </c>
      <c r="C23" s="88">
        <f t="shared" si="15"/>
        <v>1200</v>
      </c>
      <c r="D23" s="88">
        <f t="shared" si="15"/>
        <v>1200</v>
      </c>
      <c r="E23" s="88">
        <f t="shared" si="15"/>
        <v>1200</v>
      </c>
      <c r="F23" s="88">
        <f t="shared" si="15"/>
        <v>1200</v>
      </c>
      <c r="G23" s="88">
        <f t="shared" si="15"/>
        <v>1200</v>
      </c>
      <c r="H23" s="88">
        <f t="shared" si="15"/>
        <v>1200</v>
      </c>
      <c r="I23" s="88">
        <f t="shared" si="15"/>
        <v>1200</v>
      </c>
      <c r="J23" s="88">
        <f t="shared" si="15"/>
        <v>1200</v>
      </c>
      <c r="K23" s="88">
        <f t="shared" si="15"/>
        <v>1200</v>
      </c>
      <c r="L23" s="88">
        <f t="shared" si="15"/>
        <v>1200</v>
      </c>
      <c r="M23" s="88">
        <f t="shared" si="15"/>
        <v>1200</v>
      </c>
      <c r="N23" s="88">
        <f>+SUM(B23:M23)</f>
        <v>14400</v>
      </c>
    </row>
    <row r="24" spans="1:14" x14ac:dyDescent="0.2">
      <c r="A24" s="17" t="s">
        <v>69</v>
      </c>
      <c r="B24" s="88">
        <f t="shared" ref="B24:M24" si="16">+$B$32</f>
        <v>340</v>
      </c>
      <c r="C24" s="88">
        <f t="shared" si="16"/>
        <v>340</v>
      </c>
      <c r="D24" s="88">
        <f t="shared" si="16"/>
        <v>340</v>
      </c>
      <c r="E24" s="88">
        <f t="shared" si="16"/>
        <v>340</v>
      </c>
      <c r="F24" s="88">
        <f t="shared" si="16"/>
        <v>340</v>
      </c>
      <c r="G24" s="88">
        <f t="shared" si="16"/>
        <v>340</v>
      </c>
      <c r="H24" s="88">
        <f t="shared" si="16"/>
        <v>340</v>
      </c>
      <c r="I24" s="88">
        <f t="shared" si="16"/>
        <v>340</v>
      </c>
      <c r="J24" s="88">
        <f t="shared" si="16"/>
        <v>340</v>
      </c>
      <c r="K24" s="88">
        <f t="shared" si="16"/>
        <v>340</v>
      </c>
      <c r="L24" s="88">
        <f t="shared" si="16"/>
        <v>340</v>
      </c>
      <c r="M24" s="88">
        <f t="shared" si="16"/>
        <v>340</v>
      </c>
      <c r="N24" s="88">
        <f>+SUM(B24:M24)</f>
        <v>4080</v>
      </c>
    </row>
    <row r="25" spans="1:14" x14ac:dyDescent="0.2">
      <c r="A25" s="17" t="s">
        <v>70</v>
      </c>
      <c r="B25" s="88">
        <f t="shared" ref="B25:M25" si="17">+$B$33</f>
        <v>300</v>
      </c>
      <c r="C25" s="88">
        <f t="shared" si="17"/>
        <v>300</v>
      </c>
      <c r="D25" s="88">
        <f t="shared" si="17"/>
        <v>300</v>
      </c>
      <c r="E25" s="88">
        <f t="shared" si="17"/>
        <v>300</v>
      </c>
      <c r="F25" s="88">
        <f t="shared" si="17"/>
        <v>300</v>
      </c>
      <c r="G25" s="88">
        <f t="shared" si="17"/>
        <v>300</v>
      </c>
      <c r="H25" s="88">
        <f t="shared" si="17"/>
        <v>300</v>
      </c>
      <c r="I25" s="88">
        <f t="shared" si="17"/>
        <v>300</v>
      </c>
      <c r="J25" s="88">
        <f t="shared" si="17"/>
        <v>300</v>
      </c>
      <c r="K25" s="88">
        <f t="shared" si="17"/>
        <v>300</v>
      </c>
      <c r="L25" s="88">
        <f t="shared" si="17"/>
        <v>300</v>
      </c>
      <c r="M25" s="88">
        <f t="shared" si="17"/>
        <v>300</v>
      </c>
      <c r="N25" s="88">
        <f>+SUM(B25:M25)</f>
        <v>3600</v>
      </c>
    </row>
    <row r="26" spans="1:14" x14ac:dyDescent="0.2">
      <c r="A26" s="17" t="s">
        <v>78</v>
      </c>
      <c r="B26" s="88">
        <f t="shared" ref="B26:M26" si="18">+$D$34</f>
        <v>300</v>
      </c>
      <c r="C26" s="88">
        <f t="shared" si="18"/>
        <v>300</v>
      </c>
      <c r="D26" s="88">
        <f t="shared" si="18"/>
        <v>300</v>
      </c>
      <c r="E26" s="88">
        <f t="shared" si="18"/>
        <v>300</v>
      </c>
      <c r="F26" s="88">
        <f t="shared" si="18"/>
        <v>300</v>
      </c>
      <c r="G26" s="88">
        <f t="shared" si="18"/>
        <v>300</v>
      </c>
      <c r="H26" s="88">
        <f t="shared" si="18"/>
        <v>300</v>
      </c>
      <c r="I26" s="88">
        <f t="shared" si="18"/>
        <v>300</v>
      </c>
      <c r="J26" s="88">
        <f t="shared" si="18"/>
        <v>300</v>
      </c>
      <c r="K26" s="88">
        <f t="shared" si="18"/>
        <v>300</v>
      </c>
      <c r="L26" s="88">
        <f t="shared" si="18"/>
        <v>300</v>
      </c>
      <c r="M26" s="88">
        <f t="shared" si="18"/>
        <v>300</v>
      </c>
      <c r="N26" s="88">
        <f>+SUM(B26:M26)</f>
        <v>3600</v>
      </c>
    </row>
    <row r="27" spans="1:14" s="77" customFormat="1" ht="13.5" thickBot="1" x14ac:dyDescent="0.25">
      <c r="A27" s="73" t="s">
        <v>1</v>
      </c>
      <c r="B27" s="74">
        <f t="shared" ref="B27:N27" si="19">+SUM(B22:B26)</f>
        <v>2540</v>
      </c>
      <c r="C27" s="74">
        <f t="shared" si="19"/>
        <v>2540</v>
      </c>
      <c r="D27" s="74">
        <f t="shared" si="19"/>
        <v>2540</v>
      </c>
      <c r="E27" s="74">
        <f t="shared" si="19"/>
        <v>2540</v>
      </c>
      <c r="F27" s="74">
        <f t="shared" si="19"/>
        <v>2540</v>
      </c>
      <c r="G27" s="74">
        <f t="shared" si="19"/>
        <v>2540</v>
      </c>
      <c r="H27" s="74">
        <f t="shared" si="19"/>
        <v>2540</v>
      </c>
      <c r="I27" s="74">
        <f t="shared" si="19"/>
        <v>2540</v>
      </c>
      <c r="J27" s="74">
        <f t="shared" si="19"/>
        <v>2540</v>
      </c>
      <c r="K27" s="74">
        <f t="shared" si="19"/>
        <v>2540</v>
      </c>
      <c r="L27" s="74">
        <f t="shared" si="19"/>
        <v>2540</v>
      </c>
      <c r="M27" s="75">
        <f t="shared" si="19"/>
        <v>2540</v>
      </c>
      <c r="N27" s="76">
        <f t="shared" si="19"/>
        <v>30480</v>
      </c>
    </row>
    <row r="28" spans="1:14" ht="13.5" thickBot="1" x14ac:dyDescent="0.25"/>
    <row r="29" spans="1:14" ht="13.5" thickBot="1" x14ac:dyDescent="0.25">
      <c r="A29" s="71" t="s">
        <v>68</v>
      </c>
      <c r="B29" s="72" t="s">
        <v>53</v>
      </c>
      <c r="C29" s="72" t="s">
        <v>54</v>
      </c>
      <c r="D29" s="97" t="s">
        <v>55</v>
      </c>
      <c r="G29" s="95"/>
    </row>
    <row r="30" spans="1:14" x14ac:dyDescent="0.2">
      <c r="A30" s="58" t="s">
        <v>71</v>
      </c>
      <c r="B30" s="88">
        <v>200</v>
      </c>
      <c r="C30" s="88">
        <v>300</v>
      </c>
      <c r="D30" s="89">
        <v>400</v>
      </c>
      <c r="E30" s="44" t="s">
        <v>74</v>
      </c>
      <c r="G30" s="96"/>
    </row>
    <row r="31" spans="1:14" x14ac:dyDescent="0.2">
      <c r="A31" s="56" t="s">
        <v>72</v>
      </c>
      <c r="B31" s="88">
        <v>1000</v>
      </c>
      <c r="C31" s="88">
        <v>1000</v>
      </c>
      <c r="D31" s="89">
        <v>1200</v>
      </c>
      <c r="E31" s="44" t="s">
        <v>150</v>
      </c>
      <c r="G31" s="96"/>
    </row>
    <row r="32" spans="1:14" x14ac:dyDescent="0.2">
      <c r="A32" s="56" t="s">
        <v>69</v>
      </c>
      <c r="B32" s="88">
        <v>340</v>
      </c>
      <c r="C32" s="88">
        <v>350</v>
      </c>
      <c r="D32" s="89">
        <v>360</v>
      </c>
      <c r="G32" s="96"/>
      <c r="L32" s="173"/>
    </row>
    <row r="33" spans="1:7" x14ac:dyDescent="0.2">
      <c r="A33" s="56" t="s">
        <v>70</v>
      </c>
      <c r="B33" s="88">
        <v>300</v>
      </c>
      <c r="C33" s="88">
        <v>400</v>
      </c>
      <c r="D33" s="89">
        <v>500</v>
      </c>
      <c r="E33" s="44" t="s">
        <v>130</v>
      </c>
      <c r="G33" s="96"/>
    </row>
    <row r="34" spans="1:7" ht="13.5" thickBot="1" x14ac:dyDescent="0.25">
      <c r="A34" s="57" t="s">
        <v>73</v>
      </c>
      <c r="B34" s="98">
        <v>150</v>
      </c>
      <c r="C34" s="98">
        <v>250</v>
      </c>
      <c r="D34" s="99">
        <v>300</v>
      </c>
      <c r="E34" s="44" t="s">
        <v>131</v>
      </c>
      <c r="G34" s="96"/>
    </row>
    <row r="35" spans="1:7" x14ac:dyDescent="0.2">
      <c r="A35" s="14"/>
      <c r="B35" s="27"/>
    </row>
  </sheetData>
  <mergeCells count="1">
    <mergeCell ref="C1:N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27"/>
  <sheetViews>
    <sheetView topLeftCell="A7" zoomScale="80" workbookViewId="0">
      <selection activeCell="J22" sqref="J22"/>
    </sheetView>
  </sheetViews>
  <sheetFormatPr baseColWidth="10" defaultRowHeight="12.75" x14ac:dyDescent="0.2"/>
  <cols>
    <col min="1" max="1" width="29.140625" bestFit="1" customWidth="1"/>
    <col min="2" max="2" width="12.5703125" bestFit="1" customWidth="1"/>
    <col min="3" max="3" width="11.5703125" bestFit="1" customWidth="1"/>
    <col min="4" max="4" width="14" customWidth="1"/>
    <col min="5" max="5" width="11.7109375" bestFit="1" customWidth="1"/>
    <col min="6" max="6" width="11.5703125" bestFit="1" customWidth="1"/>
    <col min="7" max="7" width="11.5703125" customWidth="1"/>
    <col min="8" max="8" width="11.7109375" bestFit="1" customWidth="1"/>
    <col min="9" max="11" width="11.5703125" bestFit="1" customWidth="1"/>
    <col min="14" max="14" width="11.85546875" bestFit="1" customWidth="1"/>
  </cols>
  <sheetData>
    <row r="1" spans="1:14" ht="12.75" customHeight="1" x14ac:dyDescent="0.2">
      <c r="A1" s="15"/>
      <c r="B1" s="8"/>
      <c r="C1" s="222" t="s">
        <v>79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x14ac:dyDescent="0.2">
      <c r="A2" s="8"/>
      <c r="B2" s="8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33" customHeight="1" thickBot="1" x14ac:dyDescent="0.25">
      <c r="A3" s="8"/>
      <c r="B3" s="8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4" ht="14.25" customHeight="1" x14ac:dyDescent="0.2">
      <c r="A4" s="43" t="s">
        <v>53</v>
      </c>
      <c r="B4" s="16" t="s">
        <v>43</v>
      </c>
      <c r="C4" s="16" t="s">
        <v>44</v>
      </c>
      <c r="D4" s="16" t="s">
        <v>45</v>
      </c>
      <c r="E4" s="16" t="s">
        <v>2</v>
      </c>
      <c r="F4" s="16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6" t="s">
        <v>3</v>
      </c>
      <c r="L4" s="16" t="s">
        <v>51</v>
      </c>
      <c r="M4" s="16" t="s">
        <v>52</v>
      </c>
      <c r="N4" s="18" t="s">
        <v>4</v>
      </c>
    </row>
    <row r="5" spans="1:14" x14ac:dyDescent="0.2">
      <c r="A5" s="17" t="s">
        <v>75</v>
      </c>
      <c r="B5" s="88">
        <f>+Sueldos!$B$21*Sueldos!$B$24+Sueldos!$B$22*Sueldos!$B$25</f>
        <v>1000</v>
      </c>
      <c r="C5" s="88">
        <f>+Sueldos!$B$21*Sueldos!$B$24+Sueldos!$B$22*Sueldos!$B$25</f>
        <v>1000</v>
      </c>
      <c r="D5" s="88">
        <f>+Sueldos!$B$21*Sueldos!$B$24+Sueldos!$B$22*Sueldos!$B$25</f>
        <v>1000</v>
      </c>
      <c r="E5" s="88">
        <f>+Sueldos!$B$21*Sueldos!$B$24+Sueldos!$B$22*Sueldos!$B$25</f>
        <v>1000</v>
      </c>
      <c r="F5" s="88">
        <f>+Sueldos!$B$21*Sueldos!$B$24+Sueldos!$B$22*Sueldos!$B$25</f>
        <v>1000</v>
      </c>
      <c r="G5" s="88">
        <f>+Sueldos!$B$21*Sueldos!$B$24+Sueldos!$B$22*Sueldos!$B$25</f>
        <v>1000</v>
      </c>
      <c r="H5" s="88">
        <f>+Sueldos!$B$21*Sueldos!$B$24+Sueldos!$B$22*Sueldos!$B$25</f>
        <v>1000</v>
      </c>
      <c r="I5" s="88">
        <f>+Sueldos!$B$21*Sueldos!$B$24+Sueldos!$B$22*Sueldos!$B$25</f>
        <v>1000</v>
      </c>
      <c r="J5" s="88">
        <f>+Sueldos!$B$21*Sueldos!$B$24+Sueldos!$B$22*Sueldos!$B$25</f>
        <v>1000</v>
      </c>
      <c r="K5" s="88">
        <f>+Sueldos!$B$21*Sueldos!$B$24+Sueldos!$B$22*Sueldos!$B$25</f>
        <v>1000</v>
      </c>
      <c r="L5" s="88">
        <f>+Sueldos!$B$21*Sueldos!$B$24+Sueldos!$B$22*Sueldos!$B$25</f>
        <v>1000</v>
      </c>
      <c r="M5" s="88">
        <f>+Sueldos!$B$21*Sueldos!$B$24+Sueldos!$B$22*Sueldos!$B$25</f>
        <v>1000</v>
      </c>
      <c r="N5" s="89">
        <f>+SUM(B5:M5)</f>
        <v>12000</v>
      </c>
    </row>
    <row r="6" spans="1:14" ht="13.5" thickBot="1" x14ac:dyDescent="0.25">
      <c r="A6" s="63" t="s">
        <v>76</v>
      </c>
      <c r="B6" s="98">
        <f>+B5*Sueldos!$B$27</f>
        <v>400</v>
      </c>
      <c r="C6" s="98">
        <f>+C5*Sueldos!$B$27</f>
        <v>400</v>
      </c>
      <c r="D6" s="98">
        <f>+D5*Sueldos!$B$27</f>
        <v>400</v>
      </c>
      <c r="E6" s="98">
        <f>+E5*Sueldos!$B$27</f>
        <v>400</v>
      </c>
      <c r="F6" s="98">
        <f>+F5*Sueldos!$B$27</f>
        <v>400</v>
      </c>
      <c r="G6" s="98">
        <f>+G5*Sueldos!$B$27</f>
        <v>400</v>
      </c>
      <c r="H6" s="98">
        <f>+H5*Sueldos!$B$27</f>
        <v>400</v>
      </c>
      <c r="I6" s="98">
        <f>+I5*Sueldos!$B$27</f>
        <v>400</v>
      </c>
      <c r="J6" s="98">
        <f>+J5*Sueldos!$B$27</f>
        <v>400</v>
      </c>
      <c r="K6" s="98">
        <f>+K5*Sueldos!$B$27</f>
        <v>400</v>
      </c>
      <c r="L6" s="98">
        <f>+L5*Sueldos!$B$27</f>
        <v>400</v>
      </c>
      <c r="M6" s="98">
        <f>+M5*Sueldos!$B$27</f>
        <v>400</v>
      </c>
      <c r="N6" s="99">
        <f>+SUM(B6:M6)</f>
        <v>4800</v>
      </c>
    </row>
    <row r="7" spans="1:14" s="13" customFormat="1" ht="14.25" customHeight="1" thickBo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s="13" customFormat="1" ht="14.25" customHeight="1" x14ac:dyDescent="0.2">
      <c r="A8" s="43" t="s">
        <v>54</v>
      </c>
      <c r="B8" s="16" t="s">
        <v>43</v>
      </c>
      <c r="C8" s="16" t="s">
        <v>44</v>
      </c>
      <c r="D8" s="16" t="s">
        <v>45</v>
      </c>
      <c r="E8" s="16" t="s">
        <v>2</v>
      </c>
      <c r="F8" s="16" t="s">
        <v>46</v>
      </c>
      <c r="G8" s="16" t="s">
        <v>47</v>
      </c>
      <c r="H8" s="16" t="s">
        <v>48</v>
      </c>
      <c r="I8" s="16" t="s">
        <v>49</v>
      </c>
      <c r="J8" s="16" t="s">
        <v>50</v>
      </c>
      <c r="K8" s="16" t="s">
        <v>3</v>
      </c>
      <c r="L8" s="16" t="s">
        <v>51</v>
      </c>
      <c r="M8" s="16" t="s">
        <v>52</v>
      </c>
      <c r="N8" s="18" t="s">
        <v>4</v>
      </c>
    </row>
    <row r="9" spans="1:14" x14ac:dyDescent="0.2">
      <c r="A9" s="17" t="s">
        <v>75</v>
      </c>
      <c r="B9" s="88">
        <f>+Sueldos!$E$21*Sueldos!$E$24+Sueldos!$E$22*Sueldos!$E$25</f>
        <v>2200</v>
      </c>
      <c r="C9" s="88">
        <f>+Sueldos!$E$21*Sueldos!$E$24+Sueldos!$E$22*Sueldos!$E$25</f>
        <v>2200</v>
      </c>
      <c r="D9" s="88">
        <f>+Sueldos!$E$21*Sueldos!$E$24+Sueldos!$E$22*Sueldos!$E$25</f>
        <v>2200</v>
      </c>
      <c r="E9" s="88">
        <f>+Sueldos!$E$21*Sueldos!$E$24+Sueldos!$E$22*Sueldos!$E$25</f>
        <v>2200</v>
      </c>
      <c r="F9" s="88">
        <f>+Sueldos!$E$21*Sueldos!$E$24+Sueldos!$E$22*Sueldos!$E$25</f>
        <v>2200</v>
      </c>
      <c r="G9" s="88">
        <f>+Sueldos!$E$21*Sueldos!$E$24+Sueldos!$E$22*Sueldos!$E$25</f>
        <v>2200</v>
      </c>
      <c r="H9" s="88">
        <f>+Sueldos!$E$21*Sueldos!$E$24+Sueldos!$E$22*Sueldos!$E$25</f>
        <v>2200</v>
      </c>
      <c r="I9" s="88">
        <f>+Sueldos!$E$21*Sueldos!$E$24+Sueldos!$E$22*Sueldos!$E$25</f>
        <v>2200</v>
      </c>
      <c r="J9" s="88">
        <f>+Sueldos!$E$21*Sueldos!$E$24+Sueldos!$E$22*Sueldos!$E$25</f>
        <v>2200</v>
      </c>
      <c r="K9" s="88">
        <f>+Sueldos!$E$21*Sueldos!$E$24+Sueldos!$E$22*Sueldos!$E$25</f>
        <v>2200</v>
      </c>
      <c r="L9" s="88">
        <f>+Sueldos!$E$21*Sueldos!$E$24+Sueldos!$E$22*Sueldos!$E$25</f>
        <v>2200</v>
      </c>
      <c r="M9" s="88">
        <f>+Sueldos!$E$21*Sueldos!$E$24+Sueldos!$E$22*Sueldos!$E$25</f>
        <v>2200</v>
      </c>
      <c r="N9" s="89">
        <f>+SUM(B9:M9)</f>
        <v>26400</v>
      </c>
    </row>
    <row r="10" spans="1:14" ht="13.5" thickBot="1" x14ac:dyDescent="0.25">
      <c r="A10" s="63" t="s">
        <v>76</v>
      </c>
      <c r="B10" s="98">
        <f>+B9*Sueldos!$B$27</f>
        <v>880</v>
      </c>
      <c r="C10" s="98">
        <f>+C9*Sueldos!$B$27</f>
        <v>880</v>
      </c>
      <c r="D10" s="98">
        <f>+D9*Sueldos!$B$27</f>
        <v>880</v>
      </c>
      <c r="E10" s="98">
        <f>+E9*Sueldos!$B$27</f>
        <v>880</v>
      </c>
      <c r="F10" s="98">
        <f>+F9*Sueldos!$B$27</f>
        <v>880</v>
      </c>
      <c r="G10" s="98">
        <f>+G9*Sueldos!$B$27</f>
        <v>880</v>
      </c>
      <c r="H10" s="98">
        <f>+H9*Sueldos!$B$27</f>
        <v>880</v>
      </c>
      <c r="I10" s="98">
        <f>+I9*Sueldos!$B$27</f>
        <v>880</v>
      </c>
      <c r="J10" s="98">
        <f>+J9*Sueldos!$B$27</f>
        <v>880</v>
      </c>
      <c r="K10" s="98">
        <f>+K9*Sueldos!$B$27</f>
        <v>880</v>
      </c>
      <c r="L10" s="98">
        <f>+L9*Sueldos!$B$27</f>
        <v>880</v>
      </c>
      <c r="M10" s="98">
        <f>+M9*Sueldos!$B$27</f>
        <v>880</v>
      </c>
      <c r="N10" s="99">
        <f>+SUM(B10:M10)</f>
        <v>10560</v>
      </c>
    </row>
    <row r="11" spans="1:14" s="13" customFormat="1" ht="14.25" customHeight="1" thickBot="1" x14ac:dyDescent="0.2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ht="15.75" customHeight="1" x14ac:dyDescent="0.2">
      <c r="A12" s="43" t="s">
        <v>55</v>
      </c>
      <c r="B12" s="16" t="s">
        <v>43</v>
      </c>
      <c r="C12" s="16" t="s">
        <v>44</v>
      </c>
      <c r="D12" s="16" t="s">
        <v>45</v>
      </c>
      <c r="E12" s="16" t="s">
        <v>2</v>
      </c>
      <c r="F12" s="16" t="s">
        <v>46</v>
      </c>
      <c r="G12" s="16" t="s">
        <v>47</v>
      </c>
      <c r="H12" s="16" t="s">
        <v>48</v>
      </c>
      <c r="I12" s="16" t="s">
        <v>49</v>
      </c>
      <c r="J12" s="16" t="s">
        <v>50</v>
      </c>
      <c r="K12" s="16" t="s">
        <v>3</v>
      </c>
      <c r="L12" s="16" t="s">
        <v>51</v>
      </c>
      <c r="M12" s="16" t="s">
        <v>52</v>
      </c>
      <c r="N12" s="18" t="s">
        <v>4</v>
      </c>
    </row>
    <row r="13" spans="1:14" x14ac:dyDescent="0.2">
      <c r="A13" s="17" t="s">
        <v>75</v>
      </c>
      <c r="B13" s="88">
        <f>+Sueldos!$H$21*Sueldos!$H$24+Sueldos!$H$22*Sueldos!$H$25</f>
        <v>3600</v>
      </c>
      <c r="C13" s="88">
        <f>+Sueldos!$H$21*Sueldos!$H$24+Sueldos!$H$22*Sueldos!$H$25</f>
        <v>3600</v>
      </c>
      <c r="D13" s="88">
        <f>+Sueldos!$H$21*Sueldos!$H$24+Sueldos!$H$22*Sueldos!$H$25</f>
        <v>3600</v>
      </c>
      <c r="E13" s="88">
        <f>+Sueldos!$H$21*Sueldos!$H$24+Sueldos!$H$22*Sueldos!$H$25</f>
        <v>3600</v>
      </c>
      <c r="F13" s="88">
        <f>+Sueldos!$H$21*Sueldos!$H$24+Sueldos!$H$22*Sueldos!$H$25</f>
        <v>3600</v>
      </c>
      <c r="G13" s="88">
        <f>+Sueldos!$H$21*Sueldos!$H$24+Sueldos!$H$22*Sueldos!$H$25</f>
        <v>3600</v>
      </c>
      <c r="H13" s="88">
        <f>+Sueldos!$H$21*Sueldos!$H$24+Sueldos!$H$22*Sueldos!$H$25</f>
        <v>3600</v>
      </c>
      <c r="I13" s="88">
        <f>+Sueldos!$H$21*Sueldos!$H$24+Sueldos!$H$22*Sueldos!$H$25</f>
        <v>3600</v>
      </c>
      <c r="J13" s="88">
        <f>+Sueldos!$H$21*Sueldos!$H$24+Sueldos!$H$22*Sueldos!$H$25</f>
        <v>3600</v>
      </c>
      <c r="K13" s="88">
        <f>+Sueldos!$H$21*Sueldos!$H$24+Sueldos!$H$22*Sueldos!$H$25</f>
        <v>3600</v>
      </c>
      <c r="L13" s="88">
        <f>+Sueldos!$H$21*Sueldos!$H$24+Sueldos!$H$22*Sueldos!$H$25</f>
        <v>3600</v>
      </c>
      <c r="M13" s="88">
        <f>+Sueldos!$H$21*Sueldos!$H$24+Sueldos!$H$22*Sueldos!$H$25</f>
        <v>3600</v>
      </c>
      <c r="N13" s="89">
        <f>+SUM(B13:M13)</f>
        <v>43200</v>
      </c>
    </row>
    <row r="14" spans="1:14" ht="13.5" thickBot="1" x14ac:dyDescent="0.25">
      <c r="A14" s="63" t="s">
        <v>76</v>
      </c>
      <c r="B14" s="98">
        <f>+B13*Sueldos!$B$27</f>
        <v>1440</v>
      </c>
      <c r="C14" s="98">
        <f>+C13*Sueldos!$B$27</f>
        <v>1440</v>
      </c>
      <c r="D14" s="98">
        <f>+D13*Sueldos!$B$27</f>
        <v>1440</v>
      </c>
      <c r="E14" s="98">
        <f>+E13*Sueldos!$B$27</f>
        <v>1440</v>
      </c>
      <c r="F14" s="98">
        <f>+F13*Sueldos!$B$27</f>
        <v>1440</v>
      </c>
      <c r="G14" s="98">
        <f>+G13*Sueldos!$B$27</f>
        <v>1440</v>
      </c>
      <c r="H14" s="98">
        <f>+H13*Sueldos!$B$27</f>
        <v>1440</v>
      </c>
      <c r="I14" s="98">
        <f>+I13*Sueldos!$B$27</f>
        <v>1440</v>
      </c>
      <c r="J14" s="98">
        <f>+J13*Sueldos!$B$27</f>
        <v>1440</v>
      </c>
      <c r="K14" s="98">
        <f>+K13*Sueldos!$B$27</f>
        <v>1440</v>
      </c>
      <c r="L14" s="98">
        <f>+L13*Sueldos!$B$27</f>
        <v>1440</v>
      </c>
      <c r="M14" s="98">
        <f>+M13*Sueldos!$B$27</f>
        <v>1440</v>
      </c>
      <c r="N14" s="99">
        <f>+SUM(B14:M14)</f>
        <v>17280</v>
      </c>
    </row>
    <row r="15" spans="1:14" s="13" customFormat="1" ht="14.25" customHeight="1" x14ac:dyDescent="0.2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13" customFormat="1" ht="14.25" customHeight="1" x14ac:dyDescent="0.2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s="13" customFormat="1" ht="14.25" customHeigh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s="13" customFormat="1" ht="13.5" thickBot="1" x14ac:dyDescent="0.25"/>
    <row r="19" spans="1:14" x14ac:dyDescent="0.2">
      <c r="A19" s="227" t="s">
        <v>56</v>
      </c>
      <c r="B19" s="228"/>
      <c r="D19" s="227" t="s">
        <v>58</v>
      </c>
      <c r="E19" s="228"/>
      <c r="G19" s="227" t="s">
        <v>59</v>
      </c>
      <c r="H19" s="228"/>
    </row>
    <row r="20" spans="1:14" x14ac:dyDescent="0.2">
      <c r="A20" s="124" t="s">
        <v>5</v>
      </c>
      <c r="B20" s="125"/>
      <c r="D20" s="124" t="s">
        <v>5</v>
      </c>
      <c r="E20" s="125"/>
      <c r="G20" s="124" t="s">
        <v>5</v>
      </c>
      <c r="H20" s="125"/>
    </row>
    <row r="21" spans="1:14" x14ac:dyDescent="0.2">
      <c r="A21" s="126" t="s">
        <v>80</v>
      </c>
      <c r="B21" s="127">
        <v>1</v>
      </c>
      <c r="D21" s="131" t="s">
        <v>155</v>
      </c>
      <c r="E21" s="127">
        <v>1</v>
      </c>
      <c r="G21" s="131" t="s">
        <v>157</v>
      </c>
      <c r="H21" s="127">
        <v>2</v>
      </c>
    </row>
    <row r="22" spans="1:14" x14ac:dyDescent="0.2">
      <c r="A22" s="126"/>
      <c r="B22" s="127"/>
      <c r="D22" s="131" t="s">
        <v>156</v>
      </c>
      <c r="E22" s="127">
        <v>1</v>
      </c>
      <c r="G22" s="131" t="s">
        <v>156</v>
      </c>
      <c r="H22" s="127">
        <v>1</v>
      </c>
    </row>
    <row r="23" spans="1:14" x14ac:dyDescent="0.2">
      <c r="A23" s="124" t="s">
        <v>82</v>
      </c>
      <c r="B23" s="127"/>
      <c r="D23" s="124" t="s">
        <v>82</v>
      </c>
      <c r="E23" s="127"/>
      <c r="G23" s="124" t="s">
        <v>82</v>
      </c>
      <c r="H23" s="127"/>
    </row>
    <row r="24" spans="1:14" x14ac:dyDescent="0.2">
      <c r="A24" s="126" t="s">
        <v>80</v>
      </c>
      <c r="B24" s="54">
        <v>1000</v>
      </c>
      <c r="D24" s="131" t="s">
        <v>157</v>
      </c>
      <c r="E24" s="132">
        <v>1200</v>
      </c>
      <c r="G24" s="131" t="s">
        <v>157</v>
      </c>
      <c r="H24" s="132">
        <v>1300</v>
      </c>
    </row>
    <row r="25" spans="1:14" ht="13.5" thickBot="1" x14ac:dyDescent="0.25">
      <c r="A25" s="126" t="s">
        <v>81</v>
      </c>
      <c r="B25" s="54">
        <v>0</v>
      </c>
      <c r="D25" s="133" t="s">
        <v>156</v>
      </c>
      <c r="E25" s="134">
        <v>1000</v>
      </c>
      <c r="G25" s="133" t="s">
        <v>156</v>
      </c>
      <c r="H25" s="134">
        <v>1000</v>
      </c>
    </row>
    <row r="26" spans="1:14" x14ac:dyDescent="0.2">
      <c r="A26" s="128"/>
      <c r="B26" s="125"/>
    </row>
    <row r="27" spans="1:14" ht="13.5" thickBot="1" x14ac:dyDescent="0.25">
      <c r="A27" s="129" t="s">
        <v>83</v>
      </c>
      <c r="B27" s="130">
        <v>0.4</v>
      </c>
    </row>
  </sheetData>
  <mergeCells count="4">
    <mergeCell ref="A19:B19"/>
    <mergeCell ref="D19:E19"/>
    <mergeCell ref="G19:H19"/>
    <mergeCell ref="C1:N3"/>
  </mergeCells>
  <phoneticPr fontId="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72"/>
  <sheetViews>
    <sheetView topLeftCell="A19" zoomScale="90" zoomScaleNormal="90" workbookViewId="0">
      <selection activeCell="M65" sqref="M65"/>
    </sheetView>
  </sheetViews>
  <sheetFormatPr baseColWidth="10" defaultRowHeight="12.75" x14ac:dyDescent="0.2"/>
  <cols>
    <col min="1" max="1" width="32.140625" style="19" customWidth="1"/>
    <col min="2" max="4" width="10.28515625" style="34" bestFit="1" customWidth="1"/>
    <col min="5" max="5" width="10.42578125" style="34" bestFit="1" customWidth="1"/>
    <col min="6" max="9" width="10.85546875" style="34" bestFit="1" customWidth="1"/>
    <col min="10" max="10" width="13.28515625" style="34" bestFit="1" customWidth="1"/>
    <col min="11" max="11" width="10.140625" style="34" bestFit="1" customWidth="1"/>
    <col min="12" max="12" width="12.5703125" style="34" bestFit="1" customWidth="1"/>
    <col min="13" max="13" width="12" style="34" bestFit="1" customWidth="1"/>
    <col min="14" max="14" width="12" style="199" customWidth="1"/>
    <col min="15" max="15" width="5.28515625" style="19" customWidth="1"/>
    <col min="16" max="16" width="11.42578125" style="19"/>
    <col min="17" max="17" width="6.85546875" style="19" customWidth="1"/>
    <col min="18" max="18" width="18.140625" style="19" customWidth="1"/>
    <col min="19" max="16384" width="11.42578125" style="19"/>
  </cols>
  <sheetData>
    <row r="1" spans="1:19" customFormat="1" ht="12.75" customHeight="1" x14ac:dyDescent="0.2">
      <c r="A1" s="15"/>
      <c r="B1" s="229" t="s">
        <v>116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158"/>
      <c r="O1" s="11"/>
      <c r="P1" s="13"/>
      <c r="Q1" s="13"/>
    </row>
    <row r="2" spans="1:19" customFormat="1" ht="18" x14ac:dyDescent="0.2">
      <c r="A2" s="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58"/>
      <c r="O2" s="11"/>
      <c r="P2" s="13"/>
      <c r="Q2" s="13"/>
    </row>
    <row r="3" spans="1:19" customFormat="1" ht="33" customHeight="1" thickBot="1" x14ac:dyDescent="0.25">
      <c r="A3" s="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158"/>
      <c r="O3" s="11"/>
      <c r="P3" s="13"/>
      <c r="Q3" s="13"/>
    </row>
    <row r="4" spans="1:19" s="68" customFormat="1" x14ac:dyDescent="0.2">
      <c r="A4" s="67"/>
      <c r="B4" s="237" t="s">
        <v>53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184"/>
      <c r="P4" s="137" t="s">
        <v>117</v>
      </c>
      <c r="Q4" s="138"/>
      <c r="R4" s="139"/>
    </row>
    <row r="5" spans="1:19" ht="15.75" customHeight="1" x14ac:dyDescent="0.2">
      <c r="A5" s="22" t="s">
        <v>32</v>
      </c>
      <c r="B5" s="33" t="s">
        <v>43</v>
      </c>
      <c r="C5" s="33" t="s">
        <v>44</v>
      </c>
      <c r="D5" s="33" t="s">
        <v>45</v>
      </c>
      <c r="E5" s="33" t="s">
        <v>2</v>
      </c>
      <c r="F5" s="33" t="s">
        <v>46</v>
      </c>
      <c r="G5" s="33" t="s">
        <v>47</v>
      </c>
      <c r="H5" s="33" t="s">
        <v>48</v>
      </c>
      <c r="I5" s="33" t="s">
        <v>49</v>
      </c>
      <c r="J5" s="33" t="s">
        <v>50</v>
      </c>
      <c r="K5" s="33" t="s">
        <v>3</v>
      </c>
      <c r="L5" s="33" t="s">
        <v>51</v>
      </c>
      <c r="M5" s="190" t="s">
        <v>52</v>
      </c>
      <c r="N5" s="193" t="s">
        <v>4</v>
      </c>
      <c r="P5" s="140" t="s">
        <v>118</v>
      </c>
      <c r="Q5" s="141"/>
      <c r="R5" s="142"/>
    </row>
    <row r="6" spans="1:19" x14ac:dyDescent="0.2">
      <c r="A6" s="24" t="s">
        <v>104</v>
      </c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196"/>
      <c r="P6" s="140" t="s">
        <v>119</v>
      </c>
      <c r="Q6" s="141"/>
      <c r="R6" s="142"/>
    </row>
    <row r="7" spans="1:19" ht="13.5" thickBot="1" x14ac:dyDescent="0.25">
      <c r="A7" s="25" t="s">
        <v>63</v>
      </c>
      <c r="B7" s="100">
        <f>+Ingresos!B8</f>
        <v>875</v>
      </c>
      <c r="C7" s="100">
        <f>+Ingresos!C10</f>
        <v>1006.25</v>
      </c>
      <c r="D7" s="100">
        <f>+Ingresos!D10</f>
        <v>1157.1874999999998</v>
      </c>
      <c r="E7" s="100">
        <f>+Ingresos!E10</f>
        <v>1330.7656249999998</v>
      </c>
      <c r="F7" s="100">
        <f>+Ingresos!F10</f>
        <v>1530.3804687499994</v>
      </c>
      <c r="G7" s="100">
        <f>+Ingresos!G10</f>
        <v>1759.9375390624991</v>
      </c>
      <c r="H7" s="100">
        <f>+Ingresos!H10</f>
        <v>2898.9281699218736</v>
      </c>
      <c r="I7" s="100">
        <f>+Ingresos!I10</f>
        <v>3333.7673954101547</v>
      </c>
      <c r="J7" s="100">
        <f>+Ingresos!J10</f>
        <v>3833.8325047216777</v>
      </c>
      <c r="K7" s="100">
        <f>+Ingresos!K10</f>
        <v>4408.9073804299287</v>
      </c>
      <c r="L7" s="100">
        <f>+Ingresos!L10</f>
        <v>5070.2434874944174</v>
      </c>
      <c r="M7" s="186">
        <f>+Ingresos!M10</f>
        <v>5830.7800106185787</v>
      </c>
      <c r="N7" s="191">
        <f>+SUM(B7:M7)</f>
        <v>33035.980081409129</v>
      </c>
      <c r="P7" s="143" t="s">
        <v>120</v>
      </c>
      <c r="Q7" s="144"/>
      <c r="R7" s="145"/>
    </row>
    <row r="8" spans="1:19" x14ac:dyDescent="0.2">
      <c r="A8" s="25" t="s">
        <v>86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86">
        <v>0</v>
      </c>
      <c r="N8" s="191">
        <f t="shared" ref="N8:N66" si="0">+SUM(B8:M8)</f>
        <v>0</v>
      </c>
    </row>
    <row r="9" spans="1:19" x14ac:dyDescent="0.2">
      <c r="A9" s="25" t="s">
        <v>105</v>
      </c>
      <c r="B9" s="100">
        <f>+B7*$Q$12</f>
        <v>157.5</v>
      </c>
      <c r="C9" s="100">
        <f t="shared" ref="C9:M9" si="1">+C7*$Q$12</f>
        <v>181.125</v>
      </c>
      <c r="D9" s="100">
        <f t="shared" si="1"/>
        <v>208.29374999999996</v>
      </c>
      <c r="E9" s="100">
        <f t="shared" si="1"/>
        <v>239.53781249999994</v>
      </c>
      <c r="F9" s="100">
        <f t="shared" si="1"/>
        <v>275.46848437499989</v>
      </c>
      <c r="G9" s="100">
        <f t="shared" si="1"/>
        <v>316.78875703124982</v>
      </c>
      <c r="H9" s="100">
        <f t="shared" si="1"/>
        <v>521.80707058593725</v>
      </c>
      <c r="I9" s="100">
        <f t="shared" si="1"/>
        <v>600.07813117382784</v>
      </c>
      <c r="J9" s="100">
        <f t="shared" si="1"/>
        <v>690.08985084990195</v>
      </c>
      <c r="K9" s="100">
        <f t="shared" si="1"/>
        <v>793.60332847738709</v>
      </c>
      <c r="L9" s="100">
        <f t="shared" si="1"/>
        <v>912.64382774899514</v>
      </c>
      <c r="M9" s="186">
        <f t="shared" si="1"/>
        <v>1049.5404019113441</v>
      </c>
      <c r="N9" s="191">
        <f t="shared" si="0"/>
        <v>5946.4764146536427</v>
      </c>
      <c r="O9" s="66" t="s">
        <v>121</v>
      </c>
      <c r="P9" s="65" t="s">
        <v>122</v>
      </c>
    </row>
    <row r="10" spans="1:19" x14ac:dyDescent="0.2">
      <c r="A10" s="25" t="s">
        <v>106</v>
      </c>
      <c r="B10" s="10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f>+'Plan de financiación'!C7</f>
        <v>0</v>
      </c>
      <c r="L10" s="100">
        <v>0</v>
      </c>
      <c r="M10" s="186">
        <v>0</v>
      </c>
      <c r="N10" s="191">
        <f t="shared" si="0"/>
        <v>0</v>
      </c>
    </row>
    <row r="11" spans="1:19" x14ac:dyDescent="0.2">
      <c r="A11" s="135" t="s">
        <v>171</v>
      </c>
      <c r="B11" s="100">
        <f>+'Plan de financiación'!C5</f>
        <v>35000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86"/>
      <c r="N11" s="191">
        <f t="shared" si="0"/>
        <v>35000</v>
      </c>
    </row>
    <row r="12" spans="1:19" x14ac:dyDescent="0.2">
      <c r="A12" s="35" t="s">
        <v>107</v>
      </c>
      <c r="B12" s="101">
        <f>+SUM(B7:B11)</f>
        <v>36032.5</v>
      </c>
      <c r="C12" s="101">
        <f t="shared" ref="C12:M12" si="2">+SUM(C7:C10)</f>
        <v>1187.375</v>
      </c>
      <c r="D12" s="101">
        <f t="shared" si="2"/>
        <v>1365.4812499999998</v>
      </c>
      <c r="E12" s="101">
        <f t="shared" si="2"/>
        <v>1570.3034374999997</v>
      </c>
      <c r="F12" s="101">
        <f t="shared" si="2"/>
        <v>1805.8489531249993</v>
      </c>
      <c r="G12" s="101">
        <f t="shared" si="2"/>
        <v>2076.7262960937487</v>
      </c>
      <c r="H12" s="101">
        <f t="shared" si="2"/>
        <v>3420.7352405078109</v>
      </c>
      <c r="I12" s="101">
        <f t="shared" si="2"/>
        <v>3933.8455265839825</v>
      </c>
      <c r="J12" s="101">
        <f t="shared" si="2"/>
        <v>4523.9223555715798</v>
      </c>
      <c r="K12" s="101">
        <f t="shared" si="2"/>
        <v>5202.5107089073153</v>
      </c>
      <c r="L12" s="101">
        <f t="shared" si="2"/>
        <v>5982.8873152434126</v>
      </c>
      <c r="M12" s="187">
        <f t="shared" si="2"/>
        <v>6880.3204125299226</v>
      </c>
      <c r="N12" s="202">
        <f t="shared" si="0"/>
        <v>73982.456496062776</v>
      </c>
      <c r="P12" s="19" t="s">
        <v>6</v>
      </c>
      <c r="Q12" s="32">
        <v>0.18</v>
      </c>
    </row>
    <row r="13" spans="1:19" x14ac:dyDescent="0.2">
      <c r="A13" s="23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86"/>
      <c r="N13" s="191"/>
      <c r="S13" s="32"/>
    </row>
    <row r="14" spans="1:19" x14ac:dyDescent="0.2">
      <c r="A14" s="24" t="s">
        <v>108</v>
      </c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189"/>
    </row>
    <row r="15" spans="1:19" x14ac:dyDescent="0.2">
      <c r="A15" s="135" t="s">
        <v>158</v>
      </c>
      <c r="B15" s="136">
        <f>+'Plan de inversiones'!B14</f>
        <v>12624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59"/>
      <c r="N15" s="191">
        <f t="shared" si="0"/>
        <v>12624</v>
      </c>
    </row>
    <row r="16" spans="1:19" x14ac:dyDescent="0.2">
      <c r="A16" s="25" t="s">
        <v>109</v>
      </c>
      <c r="B16" s="100">
        <f>+B7*$P$16</f>
        <v>612.5</v>
      </c>
      <c r="C16" s="100">
        <f t="shared" ref="C16:M16" si="3">+C7*$P$16</f>
        <v>704.375</v>
      </c>
      <c r="D16" s="100">
        <f t="shared" si="3"/>
        <v>810.03124999999977</v>
      </c>
      <c r="E16" s="100">
        <f t="shared" si="3"/>
        <v>931.53593749999982</v>
      </c>
      <c r="F16" s="100">
        <f t="shared" si="3"/>
        <v>1071.2663281249995</v>
      </c>
      <c r="G16" s="100">
        <f t="shared" si="3"/>
        <v>1231.9562773437492</v>
      </c>
      <c r="H16" s="100">
        <f t="shared" si="3"/>
        <v>2029.2497189453113</v>
      </c>
      <c r="I16" s="100">
        <f t="shared" si="3"/>
        <v>2333.6371767871083</v>
      </c>
      <c r="J16" s="100">
        <f t="shared" si="3"/>
        <v>2683.6827533051742</v>
      </c>
      <c r="K16" s="100">
        <f t="shared" si="3"/>
        <v>3086.2351663009499</v>
      </c>
      <c r="L16" s="100">
        <f t="shared" si="3"/>
        <v>3549.1704412460922</v>
      </c>
      <c r="M16" s="186">
        <f t="shared" si="3"/>
        <v>4081.5460074330049</v>
      </c>
      <c r="N16" s="191">
        <f t="shared" si="0"/>
        <v>23125.186056986389</v>
      </c>
      <c r="O16" s="66" t="s">
        <v>121</v>
      </c>
      <c r="P16" s="32">
        <v>0.7</v>
      </c>
      <c r="Q16" s="69" t="s">
        <v>132</v>
      </c>
    </row>
    <row r="17" spans="1:17" x14ac:dyDescent="0.2">
      <c r="A17" s="25" t="s">
        <v>110</v>
      </c>
      <c r="B17" s="100">
        <f>+Sueldos!B5</f>
        <v>1000</v>
      </c>
      <c r="C17" s="100">
        <f>+Sueldos!C5</f>
        <v>1000</v>
      </c>
      <c r="D17" s="100">
        <f>+Sueldos!D5</f>
        <v>1000</v>
      </c>
      <c r="E17" s="100">
        <f>+Sueldos!E5</f>
        <v>1000</v>
      </c>
      <c r="F17" s="100">
        <f>+Sueldos!F5</f>
        <v>1000</v>
      </c>
      <c r="G17" s="100">
        <f>+Sueldos!G5</f>
        <v>1000</v>
      </c>
      <c r="H17" s="100">
        <f>+Sueldos!H5</f>
        <v>1000</v>
      </c>
      <c r="I17" s="100">
        <f>+Sueldos!I5</f>
        <v>1000</v>
      </c>
      <c r="J17" s="100">
        <f>+Sueldos!J5</f>
        <v>1000</v>
      </c>
      <c r="K17" s="100">
        <f>+Sueldos!K5</f>
        <v>1000</v>
      </c>
      <c r="L17" s="100">
        <f>+Sueldos!L5</f>
        <v>1000</v>
      </c>
      <c r="M17" s="186">
        <f>+Sueldos!M5</f>
        <v>1000</v>
      </c>
      <c r="N17" s="191">
        <f t="shared" si="0"/>
        <v>12000</v>
      </c>
    </row>
    <row r="18" spans="1:17" x14ac:dyDescent="0.2">
      <c r="A18" s="25" t="s">
        <v>111</v>
      </c>
      <c r="B18" s="100">
        <f>+Sueldos!B6</f>
        <v>400</v>
      </c>
      <c r="C18" s="100">
        <f>+Sueldos!C6</f>
        <v>400</v>
      </c>
      <c r="D18" s="100">
        <f>+Sueldos!D6</f>
        <v>400</v>
      </c>
      <c r="E18" s="100">
        <f>+Sueldos!E6</f>
        <v>400</v>
      </c>
      <c r="F18" s="100">
        <f>+Sueldos!F6</f>
        <v>400</v>
      </c>
      <c r="G18" s="100">
        <f>+Sueldos!G6</f>
        <v>400</v>
      </c>
      <c r="H18" s="100">
        <f>+Sueldos!H6</f>
        <v>400</v>
      </c>
      <c r="I18" s="100">
        <f>+Sueldos!I6</f>
        <v>400</v>
      </c>
      <c r="J18" s="100">
        <f>+Sueldos!J6</f>
        <v>400</v>
      </c>
      <c r="K18" s="100">
        <f>+Sueldos!K6</f>
        <v>400</v>
      </c>
      <c r="L18" s="100">
        <f>+Sueldos!L6</f>
        <v>400</v>
      </c>
      <c r="M18" s="186">
        <f>+Sueldos!M6</f>
        <v>400</v>
      </c>
      <c r="N18" s="191">
        <f t="shared" si="0"/>
        <v>4800</v>
      </c>
    </row>
    <row r="19" spans="1:17" x14ac:dyDescent="0.2">
      <c r="A19" s="25" t="s">
        <v>112</v>
      </c>
      <c r="B19" s="100">
        <f>+(B20+B16)*$Q$12</f>
        <v>468.45</v>
      </c>
      <c r="C19" s="100">
        <f t="shared" ref="C19:M19" si="4">+(C20+C16)*$Q$12</f>
        <v>484.98749999999995</v>
      </c>
      <c r="D19" s="100">
        <f t="shared" si="4"/>
        <v>504.00562500000001</v>
      </c>
      <c r="E19" s="100">
        <f t="shared" si="4"/>
        <v>525.87646874999996</v>
      </c>
      <c r="F19" s="100">
        <f t="shared" si="4"/>
        <v>551.02793906249997</v>
      </c>
      <c r="G19" s="100">
        <f t="shared" si="4"/>
        <v>579.95212992187487</v>
      </c>
      <c r="H19" s="100">
        <f t="shared" si="4"/>
        <v>723.46494941015601</v>
      </c>
      <c r="I19" s="100">
        <f t="shared" si="4"/>
        <v>778.25469182167933</v>
      </c>
      <c r="J19" s="100">
        <f t="shared" si="4"/>
        <v>841.26289559493136</v>
      </c>
      <c r="K19" s="100">
        <f t="shared" si="4"/>
        <v>913.72232993417106</v>
      </c>
      <c r="L19" s="100">
        <f t="shared" si="4"/>
        <v>997.0506794242965</v>
      </c>
      <c r="M19" s="186">
        <f t="shared" si="4"/>
        <v>1092.8782813379407</v>
      </c>
      <c r="N19" s="191">
        <f t="shared" si="0"/>
        <v>8460.9334902575501</v>
      </c>
      <c r="O19" s="66" t="s">
        <v>121</v>
      </c>
      <c r="P19" s="65" t="s">
        <v>143</v>
      </c>
    </row>
    <row r="20" spans="1:17" x14ac:dyDescent="0.2">
      <c r="A20" s="25" t="s">
        <v>113</v>
      </c>
      <c r="B20" s="100">
        <f>+Gastos!B11</f>
        <v>1990</v>
      </c>
      <c r="C20" s="100">
        <f>+Gastos!C11</f>
        <v>1990</v>
      </c>
      <c r="D20" s="100">
        <f>+Gastos!D11</f>
        <v>1990</v>
      </c>
      <c r="E20" s="100">
        <f>+Gastos!E11</f>
        <v>1990</v>
      </c>
      <c r="F20" s="100">
        <f>+Gastos!F11</f>
        <v>1990</v>
      </c>
      <c r="G20" s="100">
        <f>+Gastos!G11</f>
        <v>1990</v>
      </c>
      <c r="H20" s="100">
        <f>+Gastos!H11</f>
        <v>1990</v>
      </c>
      <c r="I20" s="100">
        <f>+Gastos!I11</f>
        <v>1990</v>
      </c>
      <c r="J20" s="100">
        <f>+Gastos!J11</f>
        <v>1990</v>
      </c>
      <c r="K20" s="100">
        <f>+Gastos!K11</f>
        <v>1990</v>
      </c>
      <c r="L20" s="100">
        <f>+Gastos!L11</f>
        <v>1990</v>
      </c>
      <c r="M20" s="186">
        <f>+Gastos!M11</f>
        <v>1990</v>
      </c>
      <c r="N20" s="191">
        <f t="shared" si="0"/>
        <v>23880</v>
      </c>
    </row>
    <row r="21" spans="1:17" x14ac:dyDescent="0.2">
      <c r="A21" s="36" t="s">
        <v>163</v>
      </c>
      <c r="B21" s="102">
        <f>+SUM(B15:B20)</f>
        <v>17094.95</v>
      </c>
      <c r="C21" s="102">
        <f t="shared" ref="C21:M21" si="5">+SUM(C16:C20)</f>
        <v>4579.3625000000002</v>
      </c>
      <c r="D21" s="102">
        <f t="shared" si="5"/>
        <v>4704.0368749999998</v>
      </c>
      <c r="E21" s="102">
        <f t="shared" si="5"/>
        <v>4847.4124062499995</v>
      </c>
      <c r="F21" s="102">
        <f t="shared" si="5"/>
        <v>5012.2942671874998</v>
      </c>
      <c r="G21" s="102">
        <f t="shared" si="5"/>
        <v>5201.9084072656242</v>
      </c>
      <c r="H21" s="102">
        <f t="shared" si="5"/>
        <v>6142.7146683554674</v>
      </c>
      <c r="I21" s="102">
        <f t="shared" si="5"/>
        <v>6501.8918686087873</v>
      </c>
      <c r="J21" s="102">
        <f t="shared" si="5"/>
        <v>6914.9456489001059</v>
      </c>
      <c r="K21" s="102">
        <f t="shared" si="5"/>
        <v>7389.9574962351217</v>
      </c>
      <c r="L21" s="102">
        <f t="shared" si="5"/>
        <v>7936.2211206703887</v>
      </c>
      <c r="M21" s="188">
        <f t="shared" si="5"/>
        <v>8564.4242887709461</v>
      </c>
      <c r="N21" s="203">
        <f t="shared" si="0"/>
        <v>84890.119547243929</v>
      </c>
    </row>
    <row r="22" spans="1:17" x14ac:dyDescent="0.2">
      <c r="A22" s="23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86"/>
      <c r="N22" s="191"/>
    </row>
    <row r="23" spans="1:17" ht="15.75" customHeight="1" thickBot="1" x14ac:dyDescent="0.25">
      <c r="A23" s="24" t="s">
        <v>161</v>
      </c>
      <c r="B23" s="103">
        <f t="shared" ref="B23:M23" si="6">+B12-B21</f>
        <v>18937.55</v>
      </c>
      <c r="C23" s="103">
        <f t="shared" si="6"/>
        <v>-3391.9875000000002</v>
      </c>
      <c r="D23" s="103">
        <f t="shared" si="6"/>
        <v>-3338.555625</v>
      </c>
      <c r="E23" s="103">
        <f t="shared" si="6"/>
        <v>-3277.1089687499998</v>
      </c>
      <c r="F23" s="103">
        <f t="shared" si="6"/>
        <v>-3206.4453140625005</v>
      </c>
      <c r="G23" s="103">
        <f t="shared" si="6"/>
        <v>-3125.1821111718755</v>
      </c>
      <c r="H23" s="103">
        <f t="shared" si="6"/>
        <v>-2721.9794278476566</v>
      </c>
      <c r="I23" s="103">
        <f t="shared" si="6"/>
        <v>-2568.0463420248047</v>
      </c>
      <c r="J23" s="103">
        <f t="shared" si="6"/>
        <v>-2391.0232933285261</v>
      </c>
      <c r="K23" s="103">
        <f t="shared" si="6"/>
        <v>-2187.4467873278063</v>
      </c>
      <c r="L23" s="103">
        <f t="shared" si="6"/>
        <v>-1953.3338054269761</v>
      </c>
      <c r="M23" s="189">
        <f t="shared" si="6"/>
        <v>-1684.1038762410235</v>
      </c>
      <c r="N23" s="192">
        <f t="shared" si="0"/>
        <v>-10907.663051181171</v>
      </c>
    </row>
    <row r="24" spans="1:17" ht="13.5" thickBot="1" x14ac:dyDescent="0.25">
      <c r="A24" s="40" t="s">
        <v>115</v>
      </c>
      <c r="B24" s="104">
        <f>+SUM(B23:B23)</f>
        <v>18937.55</v>
      </c>
      <c r="C24" s="104">
        <f>+B24+C23</f>
        <v>15545.5625</v>
      </c>
      <c r="D24" s="104">
        <f t="shared" ref="D24:M24" si="7">+C24+D23</f>
        <v>12207.006874999999</v>
      </c>
      <c r="E24" s="104">
        <f t="shared" si="7"/>
        <v>8929.8979062500002</v>
      </c>
      <c r="F24" s="104">
        <f t="shared" si="7"/>
        <v>5723.4525921874992</v>
      </c>
      <c r="G24" s="104">
        <f t="shared" si="7"/>
        <v>2598.2704810156238</v>
      </c>
      <c r="H24" s="104">
        <f t="shared" si="7"/>
        <v>-123.70894683203278</v>
      </c>
      <c r="I24" s="104">
        <f t="shared" si="7"/>
        <v>-2691.7552888568375</v>
      </c>
      <c r="J24" s="104">
        <f t="shared" si="7"/>
        <v>-5082.7785821853631</v>
      </c>
      <c r="K24" s="104">
        <f t="shared" si="7"/>
        <v>-7270.2253695131694</v>
      </c>
      <c r="L24" s="104">
        <f t="shared" si="7"/>
        <v>-9223.5591749401465</v>
      </c>
      <c r="M24" s="200">
        <f t="shared" si="7"/>
        <v>-10907.663051181171</v>
      </c>
      <c r="N24" s="185"/>
      <c r="Q24" s="65"/>
    </row>
    <row r="25" spans="1:17" x14ac:dyDescent="0.2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85"/>
    </row>
    <row r="26" spans="1:17" s="195" customFormat="1" x14ac:dyDescent="0.2">
      <c r="A26" s="194"/>
      <c r="B26" s="234" t="s">
        <v>54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197"/>
    </row>
    <row r="27" spans="1:17" x14ac:dyDescent="0.2">
      <c r="A27" s="22" t="s">
        <v>32</v>
      </c>
      <c r="B27" s="106" t="s">
        <v>43</v>
      </c>
      <c r="C27" s="106" t="s">
        <v>44</v>
      </c>
      <c r="D27" s="106" t="s">
        <v>45</v>
      </c>
      <c r="E27" s="106" t="s">
        <v>2</v>
      </c>
      <c r="F27" s="106" t="s">
        <v>46</v>
      </c>
      <c r="G27" s="106" t="s">
        <v>47</v>
      </c>
      <c r="H27" s="106" t="s">
        <v>48</v>
      </c>
      <c r="I27" s="106" t="s">
        <v>49</v>
      </c>
      <c r="J27" s="106" t="s">
        <v>50</v>
      </c>
      <c r="K27" s="106" t="s">
        <v>3</v>
      </c>
      <c r="L27" s="106" t="s">
        <v>51</v>
      </c>
      <c r="M27" s="106" t="s">
        <v>52</v>
      </c>
      <c r="N27" s="193" t="s">
        <v>4</v>
      </c>
    </row>
    <row r="28" spans="1:17" x14ac:dyDescent="0.2">
      <c r="A28" s="24" t="s">
        <v>104</v>
      </c>
      <c r="B28" s="232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8"/>
      <c r="N28" s="191"/>
    </row>
    <row r="29" spans="1:17" x14ac:dyDescent="0.2">
      <c r="A29" s="25" t="s">
        <v>63</v>
      </c>
      <c r="B29" s="100">
        <f>+Ingresos!B15</f>
        <v>7100.71236824282</v>
      </c>
      <c r="C29" s="100">
        <f>+Ingresos!C18</f>
        <v>11144.551000477257</v>
      </c>
      <c r="D29" s="100">
        <f>+Ingresos!D18</f>
        <v>12425.69447029549</v>
      </c>
      <c r="E29" s="100">
        <f>+Ingresos!E18</f>
        <v>13859.955542561125</v>
      </c>
      <c r="F29" s="100">
        <f>+Ingresos!F18</f>
        <v>15466.396465838732</v>
      </c>
      <c r="G29" s="100">
        <f>+Ingresos!G18</f>
        <v>17266.548286797326</v>
      </c>
      <c r="H29" s="100">
        <f>+Ingresos!H18</f>
        <v>21703.985641961317</v>
      </c>
      <c r="I29" s="100">
        <f>+Ingresos!I18</f>
        <v>23975.580614653543</v>
      </c>
      <c r="J29" s="100">
        <f>+Ingresos!J18</f>
        <v>26489.514545889411</v>
      </c>
      <c r="K29" s="100">
        <f>+Ingresos!K18</f>
        <v>29272.298250714433</v>
      </c>
      <c r="L29" s="100">
        <f>+Ingresos!L18</f>
        <v>32353.435163557373</v>
      </c>
      <c r="M29" s="100">
        <f>+Ingresos!M18</f>
        <v>35765.771830850339</v>
      </c>
      <c r="N29" s="191">
        <f t="shared" si="0"/>
        <v>246824.44418183921</v>
      </c>
    </row>
    <row r="30" spans="1:17" x14ac:dyDescent="0.2">
      <c r="A30" s="25" t="s">
        <v>86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91">
        <f t="shared" si="0"/>
        <v>0</v>
      </c>
    </row>
    <row r="31" spans="1:17" x14ac:dyDescent="0.2">
      <c r="A31" s="25" t="s">
        <v>105</v>
      </c>
      <c r="B31" s="100">
        <f>B29*$Q$12</f>
        <v>1278.1282262837076</v>
      </c>
      <c r="C31" s="100">
        <f t="shared" ref="C31:M31" si="8">C29*$Q$12</f>
        <v>2006.0191800859061</v>
      </c>
      <c r="D31" s="100">
        <f t="shared" si="8"/>
        <v>2236.6250046531882</v>
      </c>
      <c r="E31" s="100">
        <f t="shared" si="8"/>
        <v>2494.7919976610024</v>
      </c>
      <c r="F31" s="100">
        <f t="shared" si="8"/>
        <v>2783.9513638509716</v>
      </c>
      <c r="G31" s="100">
        <f t="shared" si="8"/>
        <v>3107.9786916235184</v>
      </c>
      <c r="H31" s="100">
        <f t="shared" si="8"/>
        <v>3906.717415553037</v>
      </c>
      <c r="I31" s="100">
        <f t="shared" si="8"/>
        <v>4315.6045106376378</v>
      </c>
      <c r="J31" s="100">
        <f t="shared" si="8"/>
        <v>4768.1126182600938</v>
      </c>
      <c r="K31" s="100">
        <f t="shared" si="8"/>
        <v>5269.0136851285979</v>
      </c>
      <c r="L31" s="100">
        <f t="shared" si="8"/>
        <v>5823.6183294403272</v>
      </c>
      <c r="M31" s="100">
        <f t="shared" si="8"/>
        <v>6437.8389295530606</v>
      </c>
      <c r="N31" s="191">
        <f t="shared" si="0"/>
        <v>44428.399952731044</v>
      </c>
    </row>
    <row r="32" spans="1:17" x14ac:dyDescent="0.2">
      <c r="A32" s="25" t="s">
        <v>106</v>
      </c>
      <c r="B32" s="10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f>+'Plan de financiación'!C28</f>
        <v>0</v>
      </c>
      <c r="L32" s="100">
        <v>0</v>
      </c>
      <c r="M32" s="100">
        <v>0</v>
      </c>
      <c r="N32" s="191">
        <f t="shared" si="0"/>
        <v>0</v>
      </c>
    </row>
    <row r="33" spans="1:14" x14ac:dyDescent="0.2">
      <c r="A33" s="35" t="s">
        <v>162</v>
      </c>
      <c r="B33" s="101">
        <f>+SUM(B29:B32)</f>
        <v>8378.8405945265276</v>
      </c>
      <c r="C33" s="101">
        <f t="shared" ref="C33:M33" si="9">+SUM(C29:C32)</f>
        <v>13150.570180563163</v>
      </c>
      <c r="D33" s="101">
        <f t="shared" si="9"/>
        <v>14662.319474948677</v>
      </c>
      <c r="E33" s="101">
        <f t="shared" si="9"/>
        <v>16354.747540222128</v>
      </c>
      <c r="F33" s="101">
        <f t="shared" si="9"/>
        <v>18250.347829689705</v>
      </c>
      <c r="G33" s="101">
        <f t="shared" si="9"/>
        <v>20374.526978420843</v>
      </c>
      <c r="H33" s="101">
        <f t="shared" si="9"/>
        <v>25610.703057514354</v>
      </c>
      <c r="I33" s="101">
        <f t="shared" si="9"/>
        <v>28291.18512529118</v>
      </c>
      <c r="J33" s="101">
        <f t="shared" si="9"/>
        <v>31257.627164149504</v>
      </c>
      <c r="K33" s="101">
        <f t="shared" si="9"/>
        <v>34541.311935843034</v>
      </c>
      <c r="L33" s="101">
        <f t="shared" si="9"/>
        <v>38177.0534929977</v>
      </c>
      <c r="M33" s="101">
        <f t="shared" si="9"/>
        <v>42203.610760403397</v>
      </c>
      <c r="N33" s="101">
        <f t="shared" si="0"/>
        <v>291252.84413457022</v>
      </c>
    </row>
    <row r="34" spans="1:14" x14ac:dyDescent="0.2">
      <c r="A34" s="23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91"/>
    </row>
    <row r="35" spans="1:14" x14ac:dyDescent="0.2">
      <c r="A35" s="24" t="s">
        <v>108</v>
      </c>
      <c r="B35" s="232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198"/>
    </row>
    <row r="36" spans="1:14" x14ac:dyDescent="0.2">
      <c r="A36" s="135" t="s">
        <v>159</v>
      </c>
      <c r="B36" s="136">
        <f>+'Plan de inversiones'!C14</f>
        <v>1000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91">
        <f t="shared" si="0"/>
        <v>1000</v>
      </c>
    </row>
    <row r="37" spans="1:14" x14ac:dyDescent="0.2">
      <c r="A37" s="25" t="s">
        <v>109</v>
      </c>
      <c r="B37" s="100">
        <f>+B29*$P$16</f>
        <v>4970.4986577699738</v>
      </c>
      <c r="C37" s="100">
        <f t="shared" ref="C37:M37" si="10">+C29*$P$16</f>
        <v>7801.1857003340792</v>
      </c>
      <c r="D37" s="100">
        <f t="shared" si="10"/>
        <v>8697.9861292068417</v>
      </c>
      <c r="E37" s="100">
        <f t="shared" si="10"/>
        <v>9701.9688797927865</v>
      </c>
      <c r="F37" s="100">
        <f t="shared" si="10"/>
        <v>10826.477526087112</v>
      </c>
      <c r="G37" s="100">
        <f t="shared" si="10"/>
        <v>12086.583800758128</v>
      </c>
      <c r="H37" s="100">
        <f t="shared" si="10"/>
        <v>15192.78994937292</v>
      </c>
      <c r="I37" s="100">
        <f t="shared" si="10"/>
        <v>16782.906430257481</v>
      </c>
      <c r="J37" s="100">
        <f t="shared" si="10"/>
        <v>18542.660182122585</v>
      </c>
      <c r="K37" s="100">
        <f t="shared" si="10"/>
        <v>20490.608775500103</v>
      </c>
      <c r="L37" s="100">
        <f t="shared" si="10"/>
        <v>22647.404614490159</v>
      </c>
      <c r="M37" s="100">
        <f t="shared" si="10"/>
        <v>25036.040281595237</v>
      </c>
      <c r="N37" s="191">
        <f t="shared" si="0"/>
        <v>172777.11092728737</v>
      </c>
    </row>
    <row r="38" spans="1:14" x14ac:dyDescent="0.2">
      <c r="A38" s="25" t="s">
        <v>110</v>
      </c>
      <c r="B38" s="100">
        <f>+Sueldos!B9</f>
        <v>2200</v>
      </c>
      <c r="C38" s="100">
        <f>+Sueldos!C9</f>
        <v>2200</v>
      </c>
      <c r="D38" s="100">
        <f>+Sueldos!D9</f>
        <v>2200</v>
      </c>
      <c r="E38" s="100">
        <f>+Sueldos!E9</f>
        <v>2200</v>
      </c>
      <c r="F38" s="100">
        <f>+Sueldos!F9</f>
        <v>2200</v>
      </c>
      <c r="G38" s="100">
        <f>+Sueldos!G9</f>
        <v>2200</v>
      </c>
      <c r="H38" s="100">
        <f>+Sueldos!H9</f>
        <v>2200</v>
      </c>
      <c r="I38" s="100">
        <f>+Sueldos!I9</f>
        <v>2200</v>
      </c>
      <c r="J38" s="100">
        <f>+Sueldos!J9</f>
        <v>2200</v>
      </c>
      <c r="K38" s="100">
        <f>+Sueldos!K9</f>
        <v>2200</v>
      </c>
      <c r="L38" s="100">
        <f>+Sueldos!L9</f>
        <v>2200</v>
      </c>
      <c r="M38" s="100">
        <f>+Sueldos!M9</f>
        <v>2200</v>
      </c>
      <c r="N38" s="191">
        <f t="shared" si="0"/>
        <v>26400</v>
      </c>
    </row>
    <row r="39" spans="1:14" x14ac:dyDescent="0.2">
      <c r="A39" s="25" t="s">
        <v>111</v>
      </c>
      <c r="B39" s="100">
        <f>+Sueldos!B10</f>
        <v>880</v>
      </c>
      <c r="C39" s="100">
        <f>+Sueldos!C10</f>
        <v>880</v>
      </c>
      <c r="D39" s="100">
        <f>+Sueldos!D10</f>
        <v>880</v>
      </c>
      <c r="E39" s="100">
        <f>+Sueldos!E10</f>
        <v>880</v>
      </c>
      <c r="F39" s="100">
        <f>+Sueldos!F10</f>
        <v>880</v>
      </c>
      <c r="G39" s="100">
        <f>+Sueldos!G10</f>
        <v>880</v>
      </c>
      <c r="H39" s="100">
        <f>+Sueldos!H10</f>
        <v>880</v>
      </c>
      <c r="I39" s="100">
        <f>+Sueldos!I10</f>
        <v>880</v>
      </c>
      <c r="J39" s="100">
        <f>+Sueldos!J10</f>
        <v>880</v>
      </c>
      <c r="K39" s="100">
        <f>+Sueldos!K10</f>
        <v>880</v>
      </c>
      <c r="L39" s="100">
        <f>+Sueldos!L10</f>
        <v>880</v>
      </c>
      <c r="M39" s="100">
        <f>+Sueldos!M10</f>
        <v>880</v>
      </c>
      <c r="N39" s="191">
        <f t="shared" si="0"/>
        <v>10560</v>
      </c>
    </row>
    <row r="40" spans="1:14" x14ac:dyDescent="0.2">
      <c r="A40" s="25" t="s">
        <v>112</v>
      </c>
      <c r="B40" s="100">
        <f>(+Gastos!B19+B37)*$Q$12</f>
        <v>1288.8897583985952</v>
      </c>
      <c r="C40" s="100">
        <f>(+Gastos!C19+C37)*$Q$12</f>
        <v>1798.4134260601343</v>
      </c>
      <c r="D40" s="100">
        <f>(+Gastos!D19+D37)*$Q$12</f>
        <v>1959.8375032572314</v>
      </c>
      <c r="E40" s="100">
        <f>(+Gastos!E19+E37)*$Q$12</f>
        <v>2140.5543983627017</v>
      </c>
      <c r="F40" s="100">
        <f>(+Gastos!F19+F37)*$Q$12</f>
        <v>2342.96595469568</v>
      </c>
      <c r="G40" s="100">
        <f>(+Gastos!G19+G37)*$Q$12</f>
        <v>2569.785084136463</v>
      </c>
      <c r="H40" s="100">
        <f>(+Gastos!H19+H37)*$Q$12</f>
        <v>3128.9021908871255</v>
      </c>
      <c r="I40" s="100">
        <f>(+Gastos!I19+I37)*$Q$12</f>
        <v>3415.1231574463463</v>
      </c>
      <c r="J40" s="100">
        <f>(+Gastos!J19+J37)*$Q$12</f>
        <v>3731.8788327820653</v>
      </c>
      <c r="K40" s="100">
        <f>(+Gastos!K19+K37)*$Q$12</f>
        <v>4082.5095795900183</v>
      </c>
      <c r="L40" s="100">
        <f>(+Gastos!L19+L37)*$Q$12</f>
        <v>4470.7328306082281</v>
      </c>
      <c r="M40" s="100">
        <f>(+Gastos!M19+M37)*$Q$12</f>
        <v>4900.6872506871423</v>
      </c>
      <c r="N40" s="191">
        <f t="shared" si="0"/>
        <v>35830.27996691173</v>
      </c>
    </row>
    <row r="41" spans="1:14" x14ac:dyDescent="0.2">
      <c r="A41" s="25" t="s">
        <v>113</v>
      </c>
      <c r="B41" s="100">
        <f>+Gastos!B19</f>
        <v>2190</v>
      </c>
      <c r="C41" s="100">
        <f>+Gastos!C19</f>
        <v>2190</v>
      </c>
      <c r="D41" s="100">
        <f>+Gastos!D19</f>
        <v>2190</v>
      </c>
      <c r="E41" s="100">
        <f>+Gastos!E19</f>
        <v>2190</v>
      </c>
      <c r="F41" s="100">
        <f>+Gastos!F19</f>
        <v>2190</v>
      </c>
      <c r="G41" s="100">
        <f>+Gastos!G19</f>
        <v>2190</v>
      </c>
      <c r="H41" s="100">
        <f>+Gastos!H19</f>
        <v>2190</v>
      </c>
      <c r="I41" s="100">
        <f>+Gastos!I19</f>
        <v>2190</v>
      </c>
      <c r="J41" s="100">
        <f>+Gastos!J19</f>
        <v>2190</v>
      </c>
      <c r="K41" s="100">
        <f>+Gastos!K19</f>
        <v>2190</v>
      </c>
      <c r="L41" s="100">
        <f>+Gastos!L19</f>
        <v>2190</v>
      </c>
      <c r="M41" s="100">
        <f>+Gastos!M19</f>
        <v>2190</v>
      </c>
      <c r="N41" s="191">
        <f t="shared" si="0"/>
        <v>26280</v>
      </c>
    </row>
    <row r="42" spans="1:14" x14ac:dyDescent="0.2">
      <c r="A42" s="36" t="s">
        <v>114</v>
      </c>
      <c r="B42" s="102">
        <f>+SUM(B36:B41)</f>
        <v>12529.388416168569</v>
      </c>
      <c r="C42" s="102">
        <f t="shared" ref="C42:M42" si="11">+SUM(C37:C41)</f>
        <v>14869.599126394214</v>
      </c>
      <c r="D42" s="102">
        <f t="shared" si="11"/>
        <v>15927.823632464073</v>
      </c>
      <c r="E42" s="102">
        <f t="shared" si="11"/>
        <v>17112.523278155488</v>
      </c>
      <c r="F42" s="102">
        <f t="shared" si="11"/>
        <v>18439.443480782793</v>
      </c>
      <c r="G42" s="102">
        <f t="shared" si="11"/>
        <v>19926.368884894589</v>
      </c>
      <c r="H42" s="102">
        <f t="shared" si="11"/>
        <v>23591.692140260046</v>
      </c>
      <c r="I42" s="102">
        <f t="shared" si="11"/>
        <v>25468.029587703826</v>
      </c>
      <c r="J42" s="102">
        <f t="shared" si="11"/>
        <v>27544.539014904651</v>
      </c>
      <c r="K42" s="102">
        <f t="shared" si="11"/>
        <v>29843.118355090122</v>
      </c>
      <c r="L42" s="102">
        <f t="shared" si="11"/>
        <v>32388.137445098386</v>
      </c>
      <c r="M42" s="102">
        <f t="shared" si="11"/>
        <v>35206.727532282377</v>
      </c>
      <c r="N42" s="102">
        <f t="shared" si="0"/>
        <v>272847.39089419908</v>
      </c>
    </row>
    <row r="43" spans="1:14" x14ac:dyDescent="0.2">
      <c r="A43" s="23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91"/>
    </row>
    <row r="44" spans="1:14" ht="13.5" thickBot="1" x14ac:dyDescent="0.25">
      <c r="A44" s="24" t="s">
        <v>161</v>
      </c>
      <c r="B44" s="103">
        <f t="shared" ref="B44:M44" si="12">+B33-B42</f>
        <v>-4150.5478216420415</v>
      </c>
      <c r="C44" s="103">
        <f t="shared" si="12"/>
        <v>-1719.0289458310508</v>
      </c>
      <c r="D44" s="103">
        <f t="shared" si="12"/>
        <v>-1265.5041575153955</v>
      </c>
      <c r="E44" s="103">
        <f t="shared" si="12"/>
        <v>-757.77573793335978</v>
      </c>
      <c r="F44" s="103">
        <f t="shared" si="12"/>
        <v>-189.09565109308824</v>
      </c>
      <c r="G44" s="103">
        <f t="shared" si="12"/>
        <v>448.15809352625365</v>
      </c>
      <c r="H44" s="103">
        <f t="shared" si="12"/>
        <v>2019.0109172543089</v>
      </c>
      <c r="I44" s="103">
        <f t="shared" si="12"/>
        <v>2823.155537587354</v>
      </c>
      <c r="J44" s="103">
        <f t="shared" si="12"/>
        <v>3713.0881492448534</v>
      </c>
      <c r="K44" s="103">
        <f t="shared" si="12"/>
        <v>4698.1935807529117</v>
      </c>
      <c r="L44" s="103">
        <f t="shared" si="12"/>
        <v>5788.9160478993144</v>
      </c>
      <c r="M44" s="103">
        <f t="shared" si="12"/>
        <v>6996.8832281210198</v>
      </c>
      <c r="N44" s="191">
        <f t="shared" si="0"/>
        <v>18405.45324037108</v>
      </c>
    </row>
    <row r="45" spans="1:14" ht="13.5" thickBot="1" x14ac:dyDescent="0.25">
      <c r="A45" s="40" t="s">
        <v>115</v>
      </c>
      <c r="B45" s="104">
        <f>+M24+B44</f>
        <v>-15058.210872823212</v>
      </c>
      <c r="C45" s="104">
        <f>+B45+C44</f>
        <v>-16777.239818654263</v>
      </c>
      <c r="D45" s="104">
        <f t="shared" ref="D45:M45" si="13">+C45+D44</f>
        <v>-18042.743976169659</v>
      </c>
      <c r="E45" s="104">
        <f t="shared" si="13"/>
        <v>-18800.519714103018</v>
      </c>
      <c r="F45" s="104">
        <f t="shared" si="13"/>
        <v>-18989.615365196107</v>
      </c>
      <c r="G45" s="104">
        <f t="shared" si="13"/>
        <v>-18541.457271669853</v>
      </c>
      <c r="H45" s="104">
        <f t="shared" si="13"/>
        <v>-16522.446354415544</v>
      </c>
      <c r="I45" s="104">
        <f t="shared" si="13"/>
        <v>-13699.29081682819</v>
      </c>
      <c r="J45" s="104">
        <f t="shared" si="13"/>
        <v>-9986.2026675833367</v>
      </c>
      <c r="K45" s="104">
        <f t="shared" si="13"/>
        <v>-5288.0090868304251</v>
      </c>
      <c r="L45" s="104">
        <f t="shared" si="13"/>
        <v>500.90696106888936</v>
      </c>
      <c r="M45" s="200">
        <f t="shared" si="13"/>
        <v>7497.7901891899091</v>
      </c>
      <c r="N45" s="185"/>
    </row>
    <row r="46" spans="1:14" x14ac:dyDescent="0.2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85"/>
    </row>
    <row r="47" spans="1:14" s="195" customFormat="1" x14ac:dyDescent="0.2">
      <c r="A47" s="194"/>
      <c r="B47" s="234" t="s">
        <v>55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6"/>
      <c r="N47" s="197"/>
    </row>
    <row r="48" spans="1:14" x14ac:dyDescent="0.2">
      <c r="A48" s="22" t="s">
        <v>32</v>
      </c>
      <c r="B48" s="106" t="s">
        <v>43</v>
      </c>
      <c r="C48" s="106" t="s">
        <v>44</v>
      </c>
      <c r="D48" s="106" t="s">
        <v>45</v>
      </c>
      <c r="E48" s="106" t="s">
        <v>2</v>
      </c>
      <c r="F48" s="106" t="s">
        <v>46</v>
      </c>
      <c r="G48" s="106" t="s">
        <v>47</v>
      </c>
      <c r="H48" s="106" t="s">
        <v>48</v>
      </c>
      <c r="I48" s="106" t="s">
        <v>49</v>
      </c>
      <c r="J48" s="106" t="s">
        <v>50</v>
      </c>
      <c r="K48" s="106" t="s">
        <v>3</v>
      </c>
      <c r="L48" s="106" t="s">
        <v>51</v>
      </c>
      <c r="M48" s="106" t="s">
        <v>52</v>
      </c>
      <c r="N48" s="193" t="s">
        <v>4</v>
      </c>
    </row>
    <row r="49" spans="1:14" x14ac:dyDescent="0.2">
      <c r="A49" s="24" t="s">
        <v>104</v>
      </c>
      <c r="B49" s="2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8"/>
      <c r="N49" s="191"/>
    </row>
    <row r="50" spans="1:14" x14ac:dyDescent="0.2">
      <c r="A50" s="25" t="s">
        <v>63</v>
      </c>
      <c r="B50" s="100">
        <f>+Ingresos!B23</f>
        <v>23653.9394267727</v>
      </c>
      <c r="C50" s="100">
        <f>+Ingresos!C27</f>
        <v>49521.835195568063</v>
      </c>
      <c r="D50" s="100">
        <f>+Ingresos!D27</f>
        <v>54079.469493277094</v>
      </c>
      <c r="E50" s="100">
        <f>+Ingresos!E27</f>
        <v>59069.449593893121</v>
      </c>
      <c r="F50" s="100">
        <f>+Ingresos!F27</f>
        <v>64534.35861419038</v>
      </c>
      <c r="G50" s="100">
        <f>+Ingresos!G27</f>
        <v>70521.169157533979</v>
      </c>
      <c r="H50" s="100">
        <f>+Ingresos!H27</f>
        <v>80869.826011630488</v>
      </c>
      <c r="I50" s="100">
        <f>+Ingresos!I27</f>
        <v>87733.013242001703</v>
      </c>
      <c r="J50" s="100">
        <f>+Ingresos!J27</f>
        <v>95184.615565746717</v>
      </c>
      <c r="K50" s="100">
        <f>+Ingresos!K27</f>
        <v>103275.64220182982</v>
      </c>
      <c r="L50" s="100">
        <f>+Ingresos!L27</f>
        <v>112061.57670788189</v>
      </c>
      <c r="M50" s="100">
        <f>+Ingresos!M27</f>
        <v>121602.77428740873</v>
      </c>
      <c r="N50" s="191">
        <f t="shared" si="0"/>
        <v>922107.66949773452</v>
      </c>
    </row>
    <row r="51" spans="1:14" x14ac:dyDescent="0.2">
      <c r="A51" s="25" t="s">
        <v>86</v>
      </c>
      <c r="B51" s="100">
        <v>0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91">
        <f t="shared" si="0"/>
        <v>0</v>
      </c>
    </row>
    <row r="52" spans="1:14" x14ac:dyDescent="0.2">
      <c r="A52" s="25" t="s">
        <v>105</v>
      </c>
      <c r="B52" s="100">
        <f>B50*$Q$12</f>
        <v>4257.709096819086</v>
      </c>
      <c r="C52" s="100">
        <f t="shared" ref="C52:M52" si="14">C50*$Q$12</f>
        <v>8913.9303352022507</v>
      </c>
      <c r="D52" s="100">
        <f t="shared" si="14"/>
        <v>9734.3045087898772</v>
      </c>
      <c r="E52" s="100">
        <f t="shared" si="14"/>
        <v>10632.500926900762</v>
      </c>
      <c r="F52" s="100">
        <f t="shared" si="14"/>
        <v>11616.184550554268</v>
      </c>
      <c r="G52" s="100">
        <f t="shared" si="14"/>
        <v>12693.810448356116</v>
      </c>
      <c r="H52" s="100">
        <f t="shared" si="14"/>
        <v>14556.568682093488</v>
      </c>
      <c r="I52" s="100">
        <f t="shared" si="14"/>
        <v>15791.942383560307</v>
      </c>
      <c r="J52" s="100">
        <f t="shared" si="14"/>
        <v>17133.230801834408</v>
      </c>
      <c r="K52" s="100">
        <f t="shared" si="14"/>
        <v>18589.615596329368</v>
      </c>
      <c r="L52" s="100">
        <f t="shared" si="14"/>
        <v>20171.083807418738</v>
      </c>
      <c r="M52" s="100">
        <f t="shared" si="14"/>
        <v>21888.499371733571</v>
      </c>
      <c r="N52" s="191">
        <f t="shared" si="0"/>
        <v>165979.38050959224</v>
      </c>
    </row>
    <row r="53" spans="1:14" x14ac:dyDescent="0.2">
      <c r="A53" s="25" t="s">
        <v>106</v>
      </c>
      <c r="B53" s="100">
        <v>0</v>
      </c>
      <c r="C53" s="100">
        <v>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f>+'Plan de financiación'!C49</f>
        <v>0</v>
      </c>
      <c r="L53" s="100">
        <v>0</v>
      </c>
      <c r="M53" s="100">
        <v>0</v>
      </c>
      <c r="N53" s="191">
        <f t="shared" si="0"/>
        <v>0</v>
      </c>
    </row>
    <row r="54" spans="1:14" x14ac:dyDescent="0.2">
      <c r="A54" s="35" t="s">
        <v>164</v>
      </c>
      <c r="B54" s="101">
        <f>+SUM(B50:B53)</f>
        <v>27911.648523591786</v>
      </c>
      <c r="C54" s="101">
        <f t="shared" ref="C54:M54" si="15">+SUM(C50:C53)</f>
        <v>58435.76553077031</v>
      </c>
      <c r="D54" s="101">
        <f t="shared" si="15"/>
        <v>63813.774002066973</v>
      </c>
      <c r="E54" s="101">
        <f t="shared" si="15"/>
        <v>69701.950520793878</v>
      </c>
      <c r="F54" s="101">
        <f t="shared" si="15"/>
        <v>76150.543164744653</v>
      </c>
      <c r="G54" s="101">
        <f t="shared" si="15"/>
        <v>83214.979605890097</v>
      </c>
      <c r="H54" s="101">
        <f t="shared" si="15"/>
        <v>95426.394693723982</v>
      </c>
      <c r="I54" s="101">
        <f t="shared" si="15"/>
        <v>103524.95562556201</v>
      </c>
      <c r="J54" s="101">
        <f t="shared" si="15"/>
        <v>112317.84636758112</v>
      </c>
      <c r="K54" s="101">
        <f t="shared" si="15"/>
        <v>121865.25779815919</v>
      </c>
      <c r="L54" s="101">
        <f t="shared" si="15"/>
        <v>132232.66051530064</v>
      </c>
      <c r="M54" s="101">
        <f t="shared" si="15"/>
        <v>143491.27365914229</v>
      </c>
      <c r="N54" s="101">
        <f t="shared" si="0"/>
        <v>1088087.050007327</v>
      </c>
    </row>
    <row r="55" spans="1:14" x14ac:dyDescent="0.2">
      <c r="A55" s="23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91"/>
    </row>
    <row r="56" spans="1:14" x14ac:dyDescent="0.2">
      <c r="A56" s="24" t="s">
        <v>108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</row>
    <row r="57" spans="1:14" x14ac:dyDescent="0.2">
      <c r="A57" s="135" t="s">
        <v>160</v>
      </c>
      <c r="B57" s="136">
        <f>+'Plan de inversiones'!D14</f>
        <v>1000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91">
        <f t="shared" si="0"/>
        <v>1000</v>
      </c>
    </row>
    <row r="58" spans="1:14" x14ac:dyDescent="0.2">
      <c r="A58" s="25" t="s">
        <v>109</v>
      </c>
      <c r="B58" s="100">
        <f>+B50*$P$16</f>
        <v>16557.757598740889</v>
      </c>
      <c r="C58" s="100">
        <f t="shared" ref="C58:M58" si="16">+C50*$P$16</f>
        <v>34665.284636897639</v>
      </c>
      <c r="D58" s="100">
        <f t="shared" si="16"/>
        <v>37855.62864529396</v>
      </c>
      <c r="E58" s="100">
        <f t="shared" si="16"/>
        <v>41348.614715725183</v>
      </c>
      <c r="F58" s="100">
        <f t="shared" si="16"/>
        <v>45174.05102993326</v>
      </c>
      <c r="G58" s="100">
        <f t="shared" si="16"/>
        <v>49364.81841027378</v>
      </c>
      <c r="H58" s="100">
        <f t="shared" si="16"/>
        <v>56608.878208141337</v>
      </c>
      <c r="I58" s="100">
        <f t="shared" si="16"/>
        <v>61413.10926940119</v>
      </c>
      <c r="J58" s="100">
        <f t="shared" si="16"/>
        <v>66629.230896022695</v>
      </c>
      <c r="K58" s="100">
        <f t="shared" si="16"/>
        <v>72292.949541280861</v>
      </c>
      <c r="L58" s="100">
        <f t="shared" si="16"/>
        <v>78443.103695517319</v>
      </c>
      <c r="M58" s="100">
        <f t="shared" si="16"/>
        <v>85121.942001186108</v>
      </c>
      <c r="N58" s="191">
        <f t="shared" si="0"/>
        <v>645475.36864841415</v>
      </c>
    </row>
    <row r="59" spans="1:14" x14ac:dyDescent="0.2">
      <c r="A59" s="25" t="s">
        <v>110</v>
      </c>
      <c r="B59" s="100">
        <f>+Sueldos!B13</f>
        <v>3600</v>
      </c>
      <c r="C59" s="100">
        <f>+Sueldos!C13</f>
        <v>3600</v>
      </c>
      <c r="D59" s="100">
        <f>+Sueldos!D13</f>
        <v>3600</v>
      </c>
      <c r="E59" s="100">
        <f>+Sueldos!E13</f>
        <v>3600</v>
      </c>
      <c r="F59" s="100">
        <f>+Sueldos!F13</f>
        <v>3600</v>
      </c>
      <c r="G59" s="100">
        <f>+Sueldos!G13</f>
        <v>3600</v>
      </c>
      <c r="H59" s="100">
        <f>+Sueldos!H13</f>
        <v>3600</v>
      </c>
      <c r="I59" s="100">
        <f>+Sueldos!I13</f>
        <v>3600</v>
      </c>
      <c r="J59" s="100">
        <f>+Sueldos!J13</f>
        <v>3600</v>
      </c>
      <c r="K59" s="100">
        <f>+Sueldos!K13</f>
        <v>3600</v>
      </c>
      <c r="L59" s="100">
        <f>+Sueldos!L13</f>
        <v>3600</v>
      </c>
      <c r="M59" s="100">
        <f>+Sueldos!M13</f>
        <v>3600</v>
      </c>
      <c r="N59" s="191">
        <f t="shared" si="0"/>
        <v>43200</v>
      </c>
    </row>
    <row r="60" spans="1:14" x14ac:dyDescent="0.2">
      <c r="A60" s="25" t="s">
        <v>111</v>
      </c>
      <c r="B60" s="100">
        <f>+Sueldos!B14</f>
        <v>1440</v>
      </c>
      <c r="C60" s="100">
        <f>+Sueldos!C14</f>
        <v>1440</v>
      </c>
      <c r="D60" s="100">
        <f>+Sueldos!D14</f>
        <v>1440</v>
      </c>
      <c r="E60" s="100">
        <f>+Sueldos!E14</f>
        <v>1440</v>
      </c>
      <c r="F60" s="100">
        <f>+Sueldos!F14</f>
        <v>1440</v>
      </c>
      <c r="G60" s="100">
        <f>+Sueldos!G14</f>
        <v>1440</v>
      </c>
      <c r="H60" s="100">
        <f>+Sueldos!H14</f>
        <v>1440</v>
      </c>
      <c r="I60" s="100">
        <f>+Sueldos!I14</f>
        <v>1440</v>
      </c>
      <c r="J60" s="100">
        <f>+Sueldos!J14</f>
        <v>1440</v>
      </c>
      <c r="K60" s="100">
        <f>+Sueldos!K14</f>
        <v>1440</v>
      </c>
      <c r="L60" s="100">
        <f>+Sueldos!L14</f>
        <v>1440</v>
      </c>
      <c r="M60" s="100">
        <f>+Sueldos!M14</f>
        <v>1440</v>
      </c>
      <c r="N60" s="191">
        <f t="shared" si="0"/>
        <v>17280</v>
      </c>
    </row>
    <row r="61" spans="1:14" x14ac:dyDescent="0.2">
      <c r="A61" s="25" t="s">
        <v>112</v>
      </c>
      <c r="B61" s="100">
        <f t="shared" ref="B61:M61" si="17">+(B62+B58)*$Q$12</f>
        <v>3437.5963677733598</v>
      </c>
      <c r="C61" s="100">
        <f t="shared" si="17"/>
        <v>6696.951234641575</v>
      </c>
      <c r="D61" s="100">
        <f t="shared" si="17"/>
        <v>7271.2131561529122</v>
      </c>
      <c r="E61" s="100">
        <f t="shared" si="17"/>
        <v>7899.9506488305324</v>
      </c>
      <c r="F61" s="100">
        <f t="shared" si="17"/>
        <v>8588.5291853879862</v>
      </c>
      <c r="G61" s="100">
        <f t="shared" si="17"/>
        <v>9342.8673138492795</v>
      </c>
      <c r="H61" s="100">
        <f t="shared" si="17"/>
        <v>10646.798077465441</v>
      </c>
      <c r="I61" s="100">
        <f t="shared" si="17"/>
        <v>11511.559668492213</v>
      </c>
      <c r="J61" s="100">
        <f t="shared" si="17"/>
        <v>12450.461561284084</v>
      </c>
      <c r="K61" s="100">
        <f t="shared" si="17"/>
        <v>13469.930917430554</v>
      </c>
      <c r="L61" s="100">
        <f t="shared" si="17"/>
        <v>14576.958665193117</v>
      </c>
      <c r="M61" s="100">
        <f t="shared" si="17"/>
        <v>15779.149560213498</v>
      </c>
      <c r="N61" s="191">
        <f t="shared" si="0"/>
        <v>121671.96635671456</v>
      </c>
    </row>
    <row r="62" spans="1:14" x14ac:dyDescent="0.2">
      <c r="A62" s="25" t="s">
        <v>113</v>
      </c>
      <c r="B62" s="100">
        <f>+Gastos!B27</f>
        <v>2540</v>
      </c>
      <c r="C62" s="100">
        <f>+Gastos!C27</f>
        <v>2540</v>
      </c>
      <c r="D62" s="100">
        <f>+Gastos!D27</f>
        <v>2540</v>
      </c>
      <c r="E62" s="100">
        <f>+Gastos!E27</f>
        <v>2540</v>
      </c>
      <c r="F62" s="100">
        <f>+Gastos!F27</f>
        <v>2540</v>
      </c>
      <c r="G62" s="100">
        <f>+Gastos!G27</f>
        <v>2540</v>
      </c>
      <c r="H62" s="100">
        <f>+Gastos!H27</f>
        <v>2540</v>
      </c>
      <c r="I62" s="100">
        <f>+Gastos!I27</f>
        <v>2540</v>
      </c>
      <c r="J62" s="100">
        <f>+Gastos!J27</f>
        <v>2540</v>
      </c>
      <c r="K62" s="100">
        <f>+Gastos!K27</f>
        <v>2540</v>
      </c>
      <c r="L62" s="100">
        <f>+Gastos!L27</f>
        <v>2540</v>
      </c>
      <c r="M62" s="100">
        <f>+Gastos!M27</f>
        <v>2540</v>
      </c>
      <c r="N62" s="191">
        <f t="shared" si="0"/>
        <v>30480</v>
      </c>
    </row>
    <row r="63" spans="1:14" x14ac:dyDescent="0.2">
      <c r="A63" s="135" t="s">
        <v>178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>
        <f>+'P&amp;G'!E22</f>
        <v>25799.387790115317</v>
      </c>
      <c r="N63" s="191">
        <f t="shared" si="0"/>
        <v>25799.387790115317</v>
      </c>
    </row>
    <row r="64" spans="1:14" x14ac:dyDescent="0.2">
      <c r="A64" s="36" t="s">
        <v>165</v>
      </c>
      <c r="B64" s="102">
        <f>+SUM(B57:B62)</f>
        <v>28575.353966514249</v>
      </c>
      <c r="C64" s="102">
        <f t="shared" ref="C64:L64" si="18">+SUM(C58:C62)</f>
        <v>48942.235871539211</v>
      </c>
      <c r="D64" s="102">
        <f t="shared" si="18"/>
        <v>52706.84180144687</v>
      </c>
      <c r="E64" s="102">
        <f t="shared" si="18"/>
        <v>56828.565364555718</v>
      </c>
      <c r="F64" s="102">
        <f t="shared" si="18"/>
        <v>61342.580215321243</v>
      </c>
      <c r="G64" s="102">
        <f t="shared" si="18"/>
        <v>66287.685724123061</v>
      </c>
      <c r="H64" s="102">
        <f t="shared" si="18"/>
        <v>74835.67628560678</v>
      </c>
      <c r="I64" s="102">
        <f t="shared" si="18"/>
        <v>80504.66893789341</v>
      </c>
      <c r="J64" s="102">
        <f t="shared" si="18"/>
        <v>86659.692457306781</v>
      </c>
      <c r="K64" s="102">
        <f t="shared" si="18"/>
        <v>93342.880458711414</v>
      </c>
      <c r="L64" s="102">
        <f t="shared" si="18"/>
        <v>100600.06236071044</v>
      </c>
      <c r="M64" s="102">
        <f>+SUM(M58:M63)</f>
        <v>134280.47935151492</v>
      </c>
      <c r="N64" s="102">
        <f>+SUM(B64:M64)</f>
        <v>884906.72279524407</v>
      </c>
    </row>
    <row r="65" spans="1:14" x14ac:dyDescent="0.2">
      <c r="A65" s="23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91"/>
    </row>
    <row r="66" spans="1:14" ht="13.5" thickBot="1" x14ac:dyDescent="0.25">
      <c r="A66" s="24" t="s">
        <v>161</v>
      </c>
      <c r="B66" s="103">
        <f t="shared" ref="B66:M66" si="19">+B54-B64</f>
        <v>-663.70544292246268</v>
      </c>
      <c r="C66" s="103">
        <f t="shared" si="19"/>
        <v>9493.5296592310988</v>
      </c>
      <c r="D66" s="103">
        <f t="shared" si="19"/>
        <v>11106.932200620104</v>
      </c>
      <c r="E66" s="103">
        <f t="shared" si="19"/>
        <v>12873.385156238161</v>
      </c>
      <c r="F66" s="103">
        <f t="shared" si="19"/>
        <v>14807.96294942341</v>
      </c>
      <c r="G66" s="103">
        <f t="shared" si="19"/>
        <v>16927.293881767037</v>
      </c>
      <c r="H66" s="103">
        <f t="shared" si="19"/>
        <v>20590.718408117202</v>
      </c>
      <c r="I66" s="103">
        <f t="shared" si="19"/>
        <v>23020.286687668602</v>
      </c>
      <c r="J66" s="103">
        <f t="shared" si="19"/>
        <v>25658.153910274341</v>
      </c>
      <c r="K66" s="103">
        <f t="shared" si="19"/>
        <v>28522.377339447776</v>
      </c>
      <c r="L66" s="103">
        <f t="shared" si="19"/>
        <v>31632.598154590203</v>
      </c>
      <c r="M66" s="103">
        <f t="shared" si="19"/>
        <v>9210.7943076273659</v>
      </c>
      <c r="N66" s="191">
        <f t="shared" si="0"/>
        <v>203180.32721208283</v>
      </c>
    </row>
    <row r="67" spans="1:14" ht="13.5" thickBot="1" x14ac:dyDescent="0.25">
      <c r="A67" s="40" t="s">
        <v>115</v>
      </c>
      <c r="B67" s="104">
        <f>+M45+B66</f>
        <v>6834.0847462674465</v>
      </c>
      <c r="C67" s="104">
        <f>+B67+C66</f>
        <v>16327.614405498545</v>
      </c>
      <c r="D67" s="104">
        <f t="shared" ref="D67:M67" si="20">+C67+D66</f>
        <v>27434.546606118649</v>
      </c>
      <c r="E67" s="104">
        <f t="shared" si="20"/>
        <v>40307.931762356806</v>
      </c>
      <c r="F67" s="104">
        <f t="shared" si="20"/>
        <v>55115.894711780216</v>
      </c>
      <c r="G67" s="104">
        <f t="shared" si="20"/>
        <v>72043.188593547253</v>
      </c>
      <c r="H67" s="104">
        <f t="shared" si="20"/>
        <v>92633.907001664455</v>
      </c>
      <c r="I67" s="104">
        <f t="shared" si="20"/>
        <v>115654.19368933306</v>
      </c>
      <c r="J67" s="104">
        <f t="shared" si="20"/>
        <v>141312.3475996074</v>
      </c>
      <c r="K67" s="104">
        <f t="shared" si="20"/>
        <v>169834.72493905516</v>
      </c>
      <c r="L67" s="104">
        <f t="shared" si="20"/>
        <v>201467.32309364536</v>
      </c>
      <c r="M67" s="201">
        <f t="shared" si="20"/>
        <v>210678.11740127273</v>
      </c>
      <c r="N67" s="185"/>
    </row>
    <row r="70" spans="1:14" x14ac:dyDescent="0.2">
      <c r="A70" s="65" t="s">
        <v>173</v>
      </c>
    </row>
    <row r="71" spans="1:14" x14ac:dyDescent="0.2">
      <c r="A71" s="65" t="s">
        <v>142</v>
      </c>
    </row>
    <row r="72" spans="1:14" x14ac:dyDescent="0.2">
      <c r="A72" s="65" t="s">
        <v>141</v>
      </c>
    </row>
  </sheetData>
  <mergeCells count="9">
    <mergeCell ref="B28:M28"/>
    <mergeCell ref="B35:M35"/>
    <mergeCell ref="B47:M47"/>
    <mergeCell ref="B49:M49"/>
    <mergeCell ref="B1:M3"/>
    <mergeCell ref="B6:M6"/>
    <mergeCell ref="B14:M14"/>
    <mergeCell ref="B26:M26"/>
    <mergeCell ref="B4:M4"/>
  </mergeCells>
  <phoneticPr fontId="0" type="noConversion"/>
  <conditionalFormatting sqref="B66:M67 B44:M45 B23:M24">
    <cfRule type="cellIs" dxfId="3" priority="12" stopIfTrue="1" operator="lessThan">
      <formula>-390</formula>
    </cfRule>
  </conditionalFormatting>
  <conditionalFormatting sqref="N23">
    <cfRule type="cellIs" dxfId="2" priority="3" stopIfTrue="1" operator="lessThan">
      <formula>-390</formula>
    </cfRule>
  </conditionalFormatting>
  <conditionalFormatting sqref="B23:N24">
    <cfRule type="cellIs" dxfId="1" priority="2" operator="lessThan">
      <formula>0</formula>
    </cfRule>
  </conditionalFormatting>
  <conditionalFormatting sqref="B44:N45">
    <cfRule type="cellIs" dxfId="0" priority="1" operator="lessThan">
      <formula>0</formula>
    </cfRule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11"/>
  <sheetViews>
    <sheetView tabSelected="1" topLeftCell="A4" zoomScaleNormal="100" workbookViewId="0">
      <selection activeCell="H11" sqref="H11"/>
    </sheetView>
  </sheetViews>
  <sheetFormatPr baseColWidth="10" defaultColWidth="11.42578125" defaultRowHeight="12.75" x14ac:dyDescent="0.2"/>
  <cols>
    <col min="1" max="1" width="6.85546875" customWidth="1"/>
    <col min="2" max="2" width="19.85546875" bestFit="1" customWidth="1"/>
    <col min="3" max="5" width="16.5703125" style="48" customWidth="1"/>
    <col min="9" max="9" width="5.5703125" customWidth="1"/>
  </cols>
  <sheetData>
    <row r="1" spans="1:10" ht="12.75" customHeight="1" x14ac:dyDescent="0.2">
      <c r="A1" s="5"/>
      <c r="B1" s="6"/>
      <c r="C1" s="214" t="s">
        <v>168</v>
      </c>
      <c r="D1" s="214"/>
      <c r="E1" s="239"/>
    </row>
    <row r="2" spans="1:10" ht="11.25" customHeight="1" x14ac:dyDescent="0.2">
      <c r="A2" s="7"/>
      <c r="B2" s="8"/>
      <c r="C2" s="222"/>
      <c r="D2" s="222"/>
      <c r="E2" s="240"/>
    </row>
    <row r="3" spans="1:10" ht="32.25" customHeight="1" thickBot="1" x14ac:dyDescent="0.25">
      <c r="A3" s="9"/>
      <c r="B3" s="10"/>
      <c r="C3" s="241"/>
      <c r="D3" s="241"/>
      <c r="E3" s="242"/>
    </row>
    <row r="4" spans="1:10" x14ac:dyDescent="0.2">
      <c r="A4" s="118" t="s">
        <v>0</v>
      </c>
      <c r="B4" s="150" t="s">
        <v>167</v>
      </c>
      <c r="C4" s="151" t="s">
        <v>26</v>
      </c>
      <c r="D4" s="151" t="s">
        <v>9</v>
      </c>
      <c r="E4" s="152" t="s">
        <v>27</v>
      </c>
    </row>
    <row r="5" spans="1:10" x14ac:dyDescent="0.2">
      <c r="A5" s="153">
        <v>1</v>
      </c>
      <c r="B5" s="1" t="s">
        <v>134</v>
      </c>
      <c r="C5" s="146">
        <v>35000</v>
      </c>
      <c r="D5" s="146"/>
      <c r="E5" s="154">
        <f>+D5</f>
        <v>0</v>
      </c>
      <c r="F5" s="26" t="s">
        <v>7</v>
      </c>
    </row>
    <row r="6" spans="1:10" ht="15" customHeight="1" x14ac:dyDescent="0.2">
      <c r="A6" s="153">
        <v>2</v>
      </c>
      <c r="B6" s="1" t="s">
        <v>135</v>
      </c>
      <c r="C6" s="146">
        <v>20000</v>
      </c>
      <c r="D6" s="146">
        <v>20000</v>
      </c>
      <c r="E6" s="154">
        <f>+IF(AVERAGE(Tesorería!B67:M67)&lt;0,-AVERAGE(Tesorería!B67:M67),0)</f>
        <v>0</v>
      </c>
      <c r="F6" s="44" t="s">
        <v>172</v>
      </c>
      <c r="I6" s="183">
        <v>0.06</v>
      </c>
      <c r="J6" t="s">
        <v>174</v>
      </c>
    </row>
    <row r="7" spans="1:10" x14ac:dyDescent="0.2">
      <c r="A7" s="153">
        <v>3</v>
      </c>
      <c r="B7" s="1" t="s">
        <v>106</v>
      </c>
      <c r="C7" s="146">
        <v>0</v>
      </c>
      <c r="D7" s="146"/>
      <c r="E7" s="154"/>
      <c r="F7" s="44" t="s">
        <v>136</v>
      </c>
    </row>
    <row r="8" spans="1:10" x14ac:dyDescent="0.2">
      <c r="A8" s="153">
        <v>4</v>
      </c>
      <c r="B8" s="1" t="s">
        <v>78</v>
      </c>
      <c r="C8" s="146"/>
      <c r="D8" s="146"/>
      <c r="E8" s="154"/>
    </row>
    <row r="9" spans="1:10" ht="13.5" thickBot="1" x14ac:dyDescent="0.25">
      <c r="A9" s="155"/>
      <c r="B9" s="156" t="s">
        <v>1</v>
      </c>
      <c r="C9" s="147">
        <f>+SUM(C5:C8)</f>
        <v>55000</v>
      </c>
      <c r="D9" s="147">
        <f>+SUM(D5:D8)</f>
        <v>20000</v>
      </c>
      <c r="E9" s="157">
        <f>+SUM(E5:E8)</f>
        <v>0</v>
      </c>
    </row>
    <row r="10" spans="1:10" x14ac:dyDescent="0.2">
      <c r="A10" s="2"/>
      <c r="B10" s="2"/>
      <c r="C10" s="148"/>
      <c r="D10" s="148"/>
      <c r="E10" s="148"/>
    </row>
    <row r="11" spans="1:10" x14ac:dyDescent="0.2">
      <c r="A11" s="3"/>
      <c r="B11" s="4"/>
      <c r="C11" s="149"/>
      <c r="D11" s="149"/>
      <c r="E11" s="149"/>
    </row>
  </sheetData>
  <mergeCells count="1">
    <mergeCell ref="C1:E3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Q25"/>
  <sheetViews>
    <sheetView zoomScale="80" workbookViewId="0">
      <selection activeCell="D18" sqref="D18"/>
    </sheetView>
  </sheetViews>
  <sheetFormatPr baseColWidth="10" defaultRowHeight="12.75" x14ac:dyDescent="0.2"/>
  <cols>
    <col min="1" max="1" width="1.140625" style="19" customWidth="1"/>
    <col min="2" max="2" width="44.5703125" style="19" customWidth="1"/>
    <col min="3" max="3" width="16" style="19" customWidth="1"/>
    <col min="4" max="4" width="15.7109375" style="19" customWidth="1"/>
    <col min="5" max="5" width="16.140625" style="19" customWidth="1"/>
    <col min="6" max="6" width="11.42578125" style="19"/>
    <col min="7" max="7" width="12" style="37" customWidth="1"/>
    <col min="8" max="13" width="11.42578125" style="37"/>
    <col min="14" max="16384" width="11.42578125" style="19"/>
  </cols>
  <sheetData>
    <row r="1" spans="2:17" customFormat="1" ht="12.75" customHeight="1" x14ac:dyDescent="0.2">
      <c r="B1" s="15"/>
      <c r="C1" s="222" t="s">
        <v>84</v>
      </c>
      <c r="D1" s="222"/>
      <c r="E1" s="222"/>
      <c r="F1" s="11"/>
      <c r="G1" s="11"/>
      <c r="H1" s="11"/>
      <c r="I1" s="11"/>
      <c r="J1" s="11"/>
      <c r="K1" s="11"/>
      <c r="L1" s="11"/>
      <c r="M1" s="11"/>
      <c r="N1" s="11"/>
      <c r="O1" s="11"/>
      <c r="P1" s="13"/>
      <c r="Q1" s="13"/>
    </row>
    <row r="2" spans="2:17" customFormat="1" x14ac:dyDescent="0.2">
      <c r="B2" s="8"/>
      <c r="C2" s="222"/>
      <c r="D2" s="222"/>
      <c r="E2" s="222"/>
      <c r="F2" s="11"/>
      <c r="G2" s="244"/>
      <c r="H2" s="244"/>
      <c r="I2" s="244"/>
      <c r="J2" s="244"/>
      <c r="K2" s="244"/>
      <c r="L2" s="11"/>
      <c r="M2" s="11"/>
      <c r="N2" s="11"/>
      <c r="O2" s="11"/>
      <c r="P2" s="13"/>
      <c r="Q2" s="13"/>
    </row>
    <row r="3" spans="2:17" customFormat="1" ht="33" customHeight="1" x14ac:dyDescent="0.2">
      <c r="B3" s="8"/>
      <c r="C3" s="243"/>
      <c r="D3" s="243"/>
      <c r="E3" s="243"/>
      <c r="F3" s="11"/>
      <c r="G3" s="244"/>
      <c r="H3" s="244"/>
      <c r="I3" s="244"/>
      <c r="J3" s="244"/>
      <c r="K3" s="244"/>
      <c r="L3" s="11"/>
      <c r="M3" s="11"/>
      <c r="N3" s="11"/>
      <c r="O3" s="11"/>
      <c r="P3" s="13"/>
      <c r="Q3" s="13"/>
    </row>
    <row r="4" spans="2:17" x14ac:dyDescent="0.2">
      <c r="B4" s="28"/>
      <c r="C4" s="21" t="s">
        <v>53</v>
      </c>
      <c r="D4" s="21" t="s">
        <v>54</v>
      </c>
      <c r="E4" s="21" t="s">
        <v>55</v>
      </c>
    </row>
    <row r="5" spans="2:17" x14ac:dyDescent="0.2">
      <c r="B5" s="59" t="s">
        <v>123</v>
      </c>
      <c r="C5" s="107">
        <f>+Ingresos!N10</f>
        <v>33035.980081409129</v>
      </c>
      <c r="D5" s="107">
        <f>+Ingresos!N18</f>
        <v>249723.37235176101</v>
      </c>
      <c r="E5" s="107">
        <f>+Ingresos!N27</f>
        <v>943811.65513969585</v>
      </c>
    </row>
    <row r="6" spans="2:17" x14ac:dyDescent="0.2">
      <c r="B6" s="60" t="s">
        <v>166</v>
      </c>
      <c r="C6" s="107">
        <v>0</v>
      </c>
      <c r="D6" s="107">
        <v>0</v>
      </c>
      <c r="E6" s="107">
        <v>0</v>
      </c>
    </row>
    <row r="7" spans="2:17" x14ac:dyDescent="0.2">
      <c r="B7" s="59" t="s">
        <v>85</v>
      </c>
      <c r="C7" s="107">
        <v>0</v>
      </c>
      <c r="D7" s="107">
        <v>0</v>
      </c>
      <c r="E7" s="107">
        <v>0</v>
      </c>
      <c r="F7" s="66" t="s">
        <v>175</v>
      </c>
    </row>
    <row r="8" spans="2:17" x14ac:dyDescent="0.2">
      <c r="B8" s="59" t="s">
        <v>87</v>
      </c>
      <c r="C8" s="107">
        <v>0</v>
      </c>
      <c r="D8" s="107">
        <v>0</v>
      </c>
      <c r="E8" s="107">
        <v>0</v>
      </c>
    </row>
    <row r="9" spans="2:17" x14ac:dyDescent="0.2">
      <c r="B9" s="81" t="s">
        <v>88</v>
      </c>
      <c r="C9" s="108">
        <f>+SUM(C5:C8)</f>
        <v>33035.980081409129</v>
      </c>
      <c r="D9" s="108">
        <f>+SUM(D5:D8)</f>
        <v>249723.37235176101</v>
      </c>
      <c r="E9" s="108">
        <f>+SUM(E5:E8)</f>
        <v>943811.65513969585</v>
      </c>
    </row>
    <row r="10" spans="2:17" x14ac:dyDescent="0.2">
      <c r="B10" s="60" t="s">
        <v>89</v>
      </c>
      <c r="C10" s="109">
        <f>+C5*$H$10</f>
        <v>23125.186056986389</v>
      </c>
      <c r="D10" s="109">
        <f>+D5*$H$10</f>
        <v>174806.3606462327</v>
      </c>
      <c r="E10" s="109">
        <f>+E5*$H$10</f>
        <v>660668.15859778703</v>
      </c>
      <c r="F10" s="32">
        <v>0.3</v>
      </c>
      <c r="G10" s="69" t="s">
        <v>179</v>
      </c>
      <c r="H10" s="115">
        <v>0.7</v>
      </c>
      <c r="I10" s="37" t="s">
        <v>147</v>
      </c>
    </row>
    <row r="11" spans="2:17" ht="12" customHeight="1" x14ac:dyDescent="0.2">
      <c r="B11" s="59" t="s">
        <v>90</v>
      </c>
      <c r="C11" s="109">
        <v>0</v>
      </c>
      <c r="D11" s="109">
        <v>0</v>
      </c>
      <c r="E11" s="109">
        <v>0</v>
      </c>
    </row>
    <row r="12" spans="2:17" x14ac:dyDescent="0.2">
      <c r="B12" s="59" t="s">
        <v>91</v>
      </c>
      <c r="C12" s="109">
        <v>0</v>
      </c>
      <c r="D12" s="109">
        <v>0</v>
      </c>
      <c r="E12" s="109">
        <v>0</v>
      </c>
    </row>
    <row r="13" spans="2:17" ht="15" customHeight="1" x14ac:dyDescent="0.2">
      <c r="B13" s="59" t="s">
        <v>92</v>
      </c>
      <c r="C13" s="109">
        <v>0</v>
      </c>
      <c r="D13" s="109">
        <v>0</v>
      </c>
      <c r="E13" s="109">
        <v>0</v>
      </c>
    </row>
    <row r="14" spans="2:17" x14ac:dyDescent="0.2">
      <c r="B14" s="59" t="s">
        <v>93</v>
      </c>
      <c r="C14" s="109">
        <f>+Gastos!N11</f>
        <v>23880</v>
      </c>
      <c r="D14" s="109">
        <f>+Gastos!N19</f>
        <v>26280</v>
      </c>
      <c r="E14" s="109">
        <f>+Gastos!N27</f>
        <v>30480</v>
      </c>
    </row>
    <row r="15" spans="2:17" x14ac:dyDescent="0.2">
      <c r="B15" s="59" t="s">
        <v>94</v>
      </c>
      <c r="C15" s="109">
        <f>+Sueldos!N5</f>
        <v>12000</v>
      </c>
      <c r="D15" s="109">
        <f>+Sueldos!N9</f>
        <v>26400</v>
      </c>
      <c r="E15" s="109">
        <f>+Sueldos!N13</f>
        <v>43200</v>
      </c>
    </row>
    <row r="16" spans="2:17" x14ac:dyDescent="0.2">
      <c r="B16" s="59" t="s">
        <v>95</v>
      </c>
      <c r="C16" s="109">
        <f>+Sueldos!N6</f>
        <v>4800</v>
      </c>
      <c r="D16" s="109">
        <f>+Sueldos!N10</f>
        <v>10560</v>
      </c>
      <c r="E16" s="109">
        <f>+Sueldos!N14</f>
        <v>17280</v>
      </c>
    </row>
    <row r="17" spans="2:6" x14ac:dyDescent="0.2">
      <c r="B17" s="59" t="s">
        <v>96</v>
      </c>
      <c r="C17" s="109">
        <f>+'Inv. - Amortitz.'!E17</f>
        <v>3223.75</v>
      </c>
      <c r="D17" s="109">
        <f>+'Inv. - Amortitz.'!F17</f>
        <v>3498.75</v>
      </c>
      <c r="E17" s="109">
        <f>+'Inv. - Amortitz.'!G17</f>
        <v>3773.75</v>
      </c>
    </row>
    <row r="18" spans="2:6" x14ac:dyDescent="0.2">
      <c r="B18" s="59" t="s">
        <v>97</v>
      </c>
      <c r="C18" s="109">
        <f>(-AVERAGE(Tesorería!I24:M24)+'Plan de financiación'!C8)*$C$25</f>
        <v>422.11177760012026</v>
      </c>
      <c r="D18" s="109">
        <f>(-AVERAGE(Tesorería!B45:M45)+'Plan de financiación'!D8)*$C$25</f>
        <v>718.53519397007381</v>
      </c>
      <c r="E18" s="109">
        <f>+'Plan de financiación'!E8*$C$25</f>
        <v>0</v>
      </c>
      <c r="F18" s="66" t="s">
        <v>176</v>
      </c>
    </row>
    <row r="19" spans="2:6" x14ac:dyDescent="0.2">
      <c r="B19" s="59" t="s">
        <v>98</v>
      </c>
      <c r="C19" s="109">
        <v>0</v>
      </c>
      <c r="D19" s="109">
        <v>0</v>
      </c>
      <c r="E19" s="109">
        <v>0</v>
      </c>
    </row>
    <row r="20" spans="2:6" x14ac:dyDescent="0.2">
      <c r="B20" s="30" t="s">
        <v>99</v>
      </c>
      <c r="C20" s="110">
        <f>+SUM(C10:C19)</f>
        <v>67451.047834586512</v>
      </c>
      <c r="D20" s="110">
        <f>+SUM(D10:D19)</f>
        <v>242263.64584020278</v>
      </c>
      <c r="E20" s="110">
        <f>+SUM(E10:E19)</f>
        <v>755401.90859778703</v>
      </c>
    </row>
    <row r="21" spans="2:6" x14ac:dyDescent="0.2">
      <c r="B21" s="31" t="s">
        <v>100</v>
      </c>
      <c r="C21" s="111">
        <f>+C9-C20</f>
        <v>-34415.067753177384</v>
      </c>
      <c r="D21" s="111">
        <f>+D9-D20</f>
        <v>7459.7265115582268</v>
      </c>
      <c r="E21" s="111">
        <f>+E9-E20</f>
        <v>188409.74654190883</v>
      </c>
    </row>
    <row r="22" spans="2:6" x14ac:dyDescent="0.2">
      <c r="B22" s="59" t="s">
        <v>101</v>
      </c>
      <c r="C22" s="112"/>
      <c r="D22" s="112"/>
      <c r="E22" s="112">
        <f>+(E21*$C$24)+C21+D21</f>
        <v>25799.387790115317</v>
      </c>
      <c r="F22" s="66" t="s">
        <v>177</v>
      </c>
    </row>
    <row r="23" spans="2:6" x14ac:dyDescent="0.2">
      <c r="B23" s="20" t="s">
        <v>102</v>
      </c>
      <c r="C23" s="113">
        <f>+C21-C22</f>
        <v>-34415.067753177384</v>
      </c>
      <c r="D23" s="114">
        <f>+D21-D22</f>
        <v>7459.7265115582268</v>
      </c>
      <c r="E23" s="114">
        <f>+E21-E22</f>
        <v>162610.35875179351</v>
      </c>
    </row>
    <row r="24" spans="2:6" x14ac:dyDescent="0.2">
      <c r="B24" s="64" t="s">
        <v>103</v>
      </c>
      <c r="C24" s="42">
        <v>0.28000000000000003</v>
      </c>
    </row>
    <row r="25" spans="2:6" x14ac:dyDescent="0.2">
      <c r="B25" s="64" t="s">
        <v>148</v>
      </c>
      <c r="C25" s="42">
        <v>0.06</v>
      </c>
    </row>
  </sheetData>
  <mergeCells count="2">
    <mergeCell ref="C1:E3"/>
    <mergeCell ref="G2:K3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Portada</vt:lpstr>
      <vt:lpstr>Plan de inversiones</vt:lpstr>
      <vt:lpstr>Inv. - Amortitz.</vt:lpstr>
      <vt:lpstr>Ingresos</vt:lpstr>
      <vt:lpstr>Gastos</vt:lpstr>
      <vt:lpstr>Sueldos</vt:lpstr>
      <vt:lpstr>Tesorería</vt:lpstr>
      <vt:lpstr>Plan de financiación</vt:lpstr>
      <vt:lpstr>P&amp;G</vt:lpstr>
    </vt:vector>
  </TitlesOfParts>
  <Company>....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Montse Peñarroya</cp:lastModifiedBy>
  <cp:lastPrinted>2012-08-30T09:19:18Z</cp:lastPrinted>
  <dcterms:created xsi:type="dcterms:W3CDTF">2004-09-21T13:15:15Z</dcterms:created>
  <dcterms:modified xsi:type="dcterms:W3CDTF">2014-05-07T10:27:22Z</dcterms:modified>
</cp:coreProperties>
</file>